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31" activeTab="4"/>
  </bookViews>
  <sheets>
    <sheet name="Introduction" sheetId="1" r:id="rId1"/>
    <sheet name="Calculator Version 1.4" sheetId="2" r:id="rId2"/>
    <sheet name="English Layout" sheetId="3" r:id="rId3"/>
    <sheet name="Metric Layout" sheetId="4" r:id="rId4"/>
    <sheet name="Augmenter And Cone Creator" sheetId="5" r:id="rId5"/>
  </sheets>
  <definedNames>
    <definedName name="_xlnm.Print_Area" localSheetId="4">'Augmenter And Cone Creator'!$A$1:$U$51</definedName>
    <definedName name="_xlnm.Print_Area" localSheetId="1">'Calculator Version 1.4'!$A$1:$L$38</definedName>
    <definedName name="_xlnm.Print_Area" localSheetId="2">'English Layout'!$A$1:$Q$44</definedName>
    <definedName name="_xlnm.Print_Area" localSheetId="0">'Introduction'!$A$1:$N$105</definedName>
    <definedName name="_xlnm.Print_Area" localSheetId="3">'Metric Layout'!$A$1:$Q$44</definedName>
  </definedNames>
  <calcPr fullCalcOnLoad="1"/>
</workbook>
</file>

<file path=xl/comments2.xml><?xml version="1.0" encoding="utf-8"?>
<comments xmlns="http://schemas.openxmlformats.org/spreadsheetml/2006/main">
  <authors>
    <author/>
  </authors>
  <commentList>
    <comment ref="B4" authorId="0">
      <text>
        <r>
          <rPr>
            <b/>
            <sz val="8"/>
            <color indexed="63"/>
            <rFont val="Tahoma"/>
            <family val="2"/>
          </rPr>
          <t xml:space="preserve">ENTER THRUST IN POUNDS </t>
        </r>
      </text>
    </comment>
    <comment ref="F4" authorId="0">
      <text>
        <r>
          <rPr>
            <b/>
            <sz val="8"/>
            <color indexed="63"/>
            <rFont val="Tahoma"/>
            <family val="2"/>
          </rPr>
          <t>ENTER THRUST IN KILOGRAMS</t>
        </r>
      </text>
    </comment>
    <comment ref="A15" authorId="0">
      <text>
        <r>
          <rPr>
            <b/>
            <sz val="8"/>
            <color indexed="63"/>
            <rFont val="Tahoma"/>
            <family val="2"/>
          </rPr>
          <t xml:space="preserve">High and low frequency represents the range of operating frequencies the engine will operate at during static and high speed conditions. </t>
        </r>
      </text>
    </comment>
  </commentList>
</comments>
</file>

<file path=xl/comments3.xml><?xml version="1.0" encoding="utf-8"?>
<comments xmlns="http://schemas.openxmlformats.org/spreadsheetml/2006/main">
  <authors>
    <author/>
  </authors>
  <commentList>
    <comment ref="O12" authorId="0">
      <text>
        <r>
          <rPr>
            <b/>
            <sz val="8"/>
            <color indexed="63"/>
            <rFont val="Tahoma"/>
            <family val="2"/>
          </rPr>
          <t>Insert thickness of sheet metal being used to build the tailpipe</t>
        </r>
      </text>
    </comment>
    <comment ref="O13" authorId="0">
      <text>
        <r>
          <rPr>
            <b/>
            <sz val="8"/>
            <color indexed="63"/>
            <rFont val="Tahoma"/>
            <family val="2"/>
          </rPr>
          <t>Insert density of desired material in grams per cubic centimeter</t>
        </r>
      </text>
    </comment>
    <comment ref="G24" authorId="0">
      <text>
        <r>
          <rPr>
            <b/>
            <sz val="8"/>
            <color indexed="63"/>
            <rFont val="Tahoma"/>
            <family val="2"/>
          </rPr>
          <t>The dimensions for the exhaust cone must be calculated for each possible combustion chamber diameter.</t>
        </r>
      </text>
    </comment>
    <comment ref="B26" authorId="0">
      <text>
        <r>
          <rPr>
            <b/>
            <sz val="8"/>
            <color indexed="63"/>
            <rFont val="Tahoma"/>
            <family val="2"/>
          </rPr>
          <t xml:space="preserve">The width of the combustion chamber is dependant on what type of valve system you are using. The dimensions for each type are generated. Make sure you choose the right type to correspond with the valve head you will make. </t>
        </r>
      </text>
    </comment>
  </commentList>
</comments>
</file>

<file path=xl/comments4.xml><?xml version="1.0" encoding="utf-8"?>
<comments xmlns="http://schemas.openxmlformats.org/spreadsheetml/2006/main">
  <authors>
    <author/>
  </authors>
  <commentList>
    <comment ref="O12" authorId="0">
      <text>
        <r>
          <rPr>
            <b/>
            <sz val="8"/>
            <color indexed="63"/>
            <rFont val="Tahoma"/>
            <family val="2"/>
          </rPr>
          <t>Insert thickness of sheet metal being used to build the tailpipe</t>
        </r>
      </text>
    </comment>
    <comment ref="O13" authorId="0">
      <text>
        <r>
          <rPr>
            <b/>
            <sz val="8"/>
            <color indexed="63"/>
            <rFont val="Tahoma"/>
            <family val="2"/>
          </rPr>
          <t>Insert density of desired material in grams per cubic centimeter</t>
        </r>
      </text>
    </comment>
    <comment ref="G24" authorId="0">
      <text>
        <r>
          <rPr>
            <b/>
            <sz val="8"/>
            <color indexed="63"/>
            <rFont val="Tahoma"/>
            <family val="2"/>
          </rPr>
          <t>The dimensions for the exhaust cone must be calculated for each possible combustion chamber diameter.</t>
        </r>
      </text>
    </comment>
    <comment ref="B26" authorId="0">
      <text>
        <r>
          <rPr>
            <b/>
            <sz val="8"/>
            <color indexed="63"/>
            <rFont val="Tahoma"/>
            <family val="2"/>
          </rPr>
          <t xml:space="preserve">The width of the combustion chamber is dependant on what type of valve system you are using. The dimensions for each type are generated. Make sure you choose the right type to correspond with the valve head you will make. </t>
        </r>
      </text>
    </comment>
  </commentList>
</comments>
</file>

<file path=xl/comments5.xml><?xml version="1.0" encoding="utf-8"?>
<comments xmlns="http://schemas.openxmlformats.org/spreadsheetml/2006/main">
  <authors>
    <author/>
  </authors>
  <commentList>
    <comment ref="I4" authorId="0">
      <text>
        <r>
          <rPr>
            <b/>
            <sz val="8"/>
            <color indexed="63"/>
            <rFont val="Tahoma"/>
            <family val="2"/>
          </rPr>
          <t>Insert thickness of sheet metal being used to build the tailpipe</t>
        </r>
      </text>
    </comment>
    <comment ref="I5" authorId="0">
      <text>
        <r>
          <rPr>
            <b/>
            <sz val="8"/>
            <color indexed="63"/>
            <rFont val="Tahoma"/>
            <family val="2"/>
          </rPr>
          <t>Insert density of desired material in grams per cubic centimeter</t>
        </r>
      </text>
    </comment>
    <comment ref="I7" authorId="0">
      <text>
        <r>
          <rPr>
            <b/>
            <sz val="8"/>
            <color indexed="63"/>
            <rFont val="Tahoma"/>
            <family val="2"/>
          </rPr>
          <t>Insert thickness of sheet metal being used to build the tailpipe</t>
        </r>
      </text>
    </comment>
    <comment ref="I8" authorId="0">
      <text>
        <r>
          <rPr>
            <b/>
            <sz val="8"/>
            <color indexed="63"/>
            <rFont val="Tahoma"/>
            <family val="2"/>
          </rPr>
          <t>Insert density of desired material in grams per cubic centimeter</t>
        </r>
      </text>
    </comment>
    <comment ref="I31" authorId="0">
      <text>
        <r>
          <rPr>
            <b/>
            <sz val="8"/>
            <color indexed="63"/>
            <rFont val="Tahoma"/>
            <family val="2"/>
          </rPr>
          <t>Insert thickness of sheet metal being used to build the tailpipe</t>
        </r>
      </text>
    </comment>
    <comment ref="I32" authorId="0">
      <text>
        <r>
          <rPr>
            <b/>
            <sz val="8"/>
            <color indexed="63"/>
            <rFont val="Tahoma"/>
            <family val="2"/>
          </rPr>
          <t>Insert density of desired material in grams per cubic centimeter</t>
        </r>
      </text>
    </comment>
    <comment ref="I34" authorId="0">
      <text>
        <r>
          <rPr>
            <b/>
            <sz val="8"/>
            <color indexed="63"/>
            <rFont val="Tahoma"/>
            <family val="2"/>
          </rPr>
          <t>Insert thickness of sheet metal being used to build the tailpipe</t>
        </r>
      </text>
    </comment>
    <comment ref="I35" authorId="0">
      <text>
        <r>
          <rPr>
            <b/>
            <sz val="8"/>
            <color indexed="63"/>
            <rFont val="Tahoma"/>
            <family val="2"/>
          </rPr>
          <t>Insert density of desired material in grams per cubic centimeter</t>
        </r>
      </text>
    </comment>
  </commentList>
</comments>
</file>

<file path=xl/sharedStrings.xml><?xml version="1.0" encoding="utf-8"?>
<sst xmlns="http://schemas.openxmlformats.org/spreadsheetml/2006/main" count="382" uniqueCount="189">
  <si>
    <t>Pulsejet Engine Calculator Version 1.4</t>
  </si>
  <si>
    <t>There have been many additions compared to previous versions. This is a preliminary release and may contain errors.</t>
  </si>
  <si>
    <t>If you find any problems with this please email me  so I can issue an updated version</t>
  </si>
  <si>
    <t>ERJABE007@yahoo.com</t>
  </si>
  <si>
    <t>Introduction</t>
  </si>
  <si>
    <t xml:space="preserve">I have created the Pulsejet Engine Calculator to help people design their own jet engines. </t>
  </si>
  <si>
    <t xml:space="preserve">The numbers and dimensions generated by this program are fairly accurate, and have very </t>
  </si>
  <si>
    <t xml:space="preserve">good correlation to real world well designed pulsejet engines. This program works well for </t>
  </si>
  <si>
    <t xml:space="preserve">engines that produce 2 or more pounds of thrust. For engines smaller than this, the design may </t>
  </si>
  <si>
    <t xml:space="preserve">work in theory, yet construction will have to be very precise. Generally the smaller the engine, the </t>
  </si>
  <si>
    <t xml:space="preserve">more difficult it is to get the engine to run. </t>
  </si>
  <si>
    <t>How to use the Pulsejet Calculator and its functions</t>
  </si>
  <si>
    <t xml:space="preserve">The calculator is very easy to use. Simply enter how much thrust you want from the design and it </t>
  </si>
  <si>
    <t>will generate the dimensions needed for the engine. How much thrust you actually get from the engine</t>
  </si>
  <si>
    <t xml:space="preserve">will vary due to quality of construction and how the valve head is set up. </t>
  </si>
  <si>
    <t>Three Types Of Valve Systems</t>
  </si>
  <si>
    <t xml:space="preserve">There are three basic types of valve systems used in the average pulsejet engine. The calculator </t>
  </si>
  <si>
    <t xml:space="preserve">generates the dimensions of all three types regardless of how much thrust you want from the engine. </t>
  </si>
  <si>
    <t xml:space="preserve">UPDATE: Go to Tools, then goal seek and set a certain cell to your own value by changing the thrust value cell </t>
  </si>
  <si>
    <t>This way you can enter the dimensions of the tailpipe or combustion chamber incase you have a certain sized</t>
  </si>
  <si>
    <t>pipe and want to use that. The rest of the dimensions will be updated after you change the value.</t>
  </si>
  <si>
    <t xml:space="preserve">The first type is a petal valve system, and is the most common type used in small pulsejet engines. </t>
  </si>
  <si>
    <t>The petal valve system consists of a circular array of holes in the valve plate, each covered by a valve petal.</t>
  </si>
  <si>
    <t xml:space="preserve">The petal valve system is simple to construct, but also wastes a large amount of potential valve area. For </t>
  </si>
  <si>
    <t xml:space="preserve">this reason, the petal valve system is not used in large engines. If the thrust of your engine falls in the </t>
  </si>
  <si>
    <t xml:space="preserve">range of 2*-10 pounds thrust a petal valve system should be used. You can use a petal valve system for engines </t>
  </si>
  <si>
    <t xml:space="preserve">up to 200 pounds thrust, but the engine will be very inefficient. </t>
  </si>
  <si>
    <t xml:space="preserve">The next type of valve system is the high efficiency petal valve system. It is similar to the regular petal </t>
  </si>
  <si>
    <t xml:space="preserve">valve system in that it is a circular array of valve holes, but takes advantage of valve plate area by using </t>
  </si>
  <si>
    <t xml:space="preserve">wedge shaped valve holes. As you will see in the dimensions page, a high efficiency petal valve system </t>
  </si>
  <si>
    <t>requires a smaller diameter combustion chamber for the same amount of thrust. This has many advantages</t>
  </si>
  <si>
    <t>such as reduced drag, and better air flow through the engine. A high efficiency petal valve system is generally</t>
  </si>
  <si>
    <t xml:space="preserve">more difficult to make because each valve hole must be machined to the correct shape and size, instead of </t>
  </si>
  <si>
    <t>simply drilling the hole. A high efficiency petal valve system could be used on engines producing as little as two</t>
  </si>
  <si>
    <t>pounds thrust if your machining capabilities are high enough to produce it. High efficiency petal valve systems</t>
  </si>
  <si>
    <t xml:space="preserve">are usually used on engines producing between 10 and 20 pounds thrust for this reason. </t>
  </si>
  <si>
    <t>The valve grid is one of the most advanced types of valve systems. A valve grid consists of a rectangular array</t>
  </si>
  <si>
    <t xml:space="preserve">of valve holes, but unlike the previous two types, the valve holes are not perpendicular to the side of the combustion </t>
  </si>
  <si>
    <t xml:space="preserve">chamber. The valves usually rest on a set of angled plates as seen below. The openings on the valve plate must not be </t>
  </si>
  <si>
    <t xml:space="preserve">too wide in order to allow the valves to seal correctly. The valve grid allows the engine to have the smallest combustion </t>
  </si>
  <si>
    <t xml:space="preserve">chamber diameter of any of the valve types. The valve grid engines are also much more efficient in many ways, and can </t>
  </si>
  <si>
    <t xml:space="preserve">generally reach higher speeds. Just like high efficiency petal valve systems, valve grids can be used on small engines, </t>
  </si>
  <si>
    <t>however, the smaller the engine the more difficult it would be to use one. It would seem reasonable that with the</t>
  </si>
  <si>
    <t xml:space="preserve">right machining and shop skills a valve grid could be made on a Dynajet (4.5 pound thrust) engine. Normally anything </t>
  </si>
  <si>
    <t>above 20 pounds thrust should use a valve grid system. You may see different designs on the internet for valve grids.</t>
  </si>
  <si>
    <t>They are all basic derivations of the valve grid used on the famous buzz bomb engine. Some types use a "V" valve system</t>
  </si>
  <si>
    <t xml:space="preserve">but this is simply a scaled up version of a section of the Argus grid. This makes it easier to manufacture a "V" type grid. </t>
  </si>
  <si>
    <t xml:space="preserve">Once you have entered the amount of thrust you want from the engine, make sure to choose the valve </t>
  </si>
  <si>
    <t>system accordingly. Do not choose a valve system that you have absolutely no way of being able to make.</t>
  </si>
  <si>
    <t>The sheet metal layout page will give you the dimensions of all the sheet metal pieces needed to produce</t>
  </si>
  <si>
    <t xml:space="preserve">any of the engines. </t>
  </si>
  <si>
    <t>Augmenter and Cone Creator is something I put together for those who want to make their own augmenters</t>
  </si>
  <si>
    <t xml:space="preserve">or change the cone dimensions in the pulsejet engine. This may be necessary if your sheet metal roller can only </t>
  </si>
  <si>
    <t xml:space="preserve">handle a certain width. I had to modify my last engine because the exhaust pipe length was 40 inches, and my </t>
  </si>
  <si>
    <t>roller capacity was only 30 inches. I added the extra length to that of the exhaust cone section so I did not have</t>
  </si>
  <si>
    <t xml:space="preserve">to make an extra piece to weld onto the exhaust pipe section. </t>
  </si>
  <si>
    <t>Note* In the augmenter and cone creator there is only one place to enter dimensions. If you use English units,</t>
  </si>
  <si>
    <t>enter the units in inches. If you use metric enter the units in centimeters. THE RESULTS WILL BE GENERATED</t>
  </si>
  <si>
    <t>IN THE RESPECTIVE UNITS. Note that with the weight function, a English unit cone will be larger than a metric unit cone</t>
  </si>
  <si>
    <t xml:space="preserve">and the weights will vary accordingly. </t>
  </si>
  <si>
    <t xml:space="preserve">THIS PROGRAM IS NOT TO BE SOLD IN ANY WAY. THIS MAY BE COPIED AND FREELY DISTRIBUTED TO ANYONE WHO </t>
  </si>
  <si>
    <t xml:space="preserve">WISHES TO USE IT. THIS PROGRAM MAY NOT BE ALTERED IN ANYWAY . </t>
  </si>
  <si>
    <t>2003 Eric Beck</t>
  </si>
  <si>
    <r>
      <t>Pulsejet Engine Calculator</t>
    </r>
    <r>
      <rPr>
        <sz val="10"/>
        <rFont val="Arial"/>
        <family val="2"/>
      </rPr>
      <t xml:space="preserve"> Version 1.4</t>
    </r>
  </si>
  <si>
    <t>ENGLISH (pounds / inches)</t>
  </si>
  <si>
    <t>Metric (Kg / cm)</t>
  </si>
  <si>
    <t xml:space="preserve">Thrust </t>
  </si>
  <si>
    <t>Exhaust Pipe Diameter B</t>
  </si>
  <si>
    <t>Tailpipe Length C</t>
  </si>
  <si>
    <t xml:space="preserve">Combustion Chamber Length D </t>
  </si>
  <si>
    <t>Exhaust Cone Length E</t>
  </si>
  <si>
    <t>Exhaust Pipe Length F</t>
  </si>
  <si>
    <t>Combustion Chamber Dia (G) For Following Valve Type</t>
  </si>
  <si>
    <t>Petal Valve System</t>
  </si>
  <si>
    <t>High Efficiency Petal Valve</t>
  </si>
  <si>
    <t>Valve Grid</t>
  </si>
  <si>
    <t>Valve Head Length (Tuned)</t>
  </si>
  <si>
    <t>Estimated Frequency</t>
  </si>
  <si>
    <t>Low</t>
  </si>
  <si>
    <t>High</t>
  </si>
  <si>
    <t xml:space="preserve">             Simply enter thrust in pounds or kilograms in respective columns to generate all dimensions of the pulsejet engine tailpipe.</t>
  </si>
  <si>
    <t xml:space="preserve">            This program is not to be modified or sold in anyway. This program is free, and can be distributed and shared as long as it is kept in its entirety</t>
  </si>
  <si>
    <t xml:space="preserve">Pulsejet Engine Sheet Metal Layout For Engine Producing </t>
  </si>
  <si>
    <t>Pounds Thrust</t>
  </si>
  <si>
    <t>Mass Properties</t>
  </si>
  <si>
    <t>Square feet of finished cut outs</t>
  </si>
  <si>
    <t>Petal</t>
  </si>
  <si>
    <t>Large Diameter</t>
  </si>
  <si>
    <t>arclenght large</t>
  </si>
  <si>
    <t>Small Diameter</t>
  </si>
  <si>
    <t>arclenght small</t>
  </si>
  <si>
    <t>Length Of Cone</t>
  </si>
  <si>
    <t>Radius Large</t>
  </si>
  <si>
    <t>Length Of Side</t>
  </si>
  <si>
    <t>Radius Small</t>
  </si>
  <si>
    <t>Thickness of sheet metal</t>
  </si>
  <si>
    <t>Inches</t>
  </si>
  <si>
    <t>Circumfrence large</t>
  </si>
  <si>
    <t>Density of metal g/cm3</t>
  </si>
  <si>
    <t>g/cm3</t>
  </si>
  <si>
    <t xml:space="preserve">Angle </t>
  </si>
  <si>
    <t>HEPV</t>
  </si>
  <si>
    <t>Tailpipe Weight In Pounds</t>
  </si>
  <si>
    <t>Density</t>
  </si>
  <si>
    <t>Melting Point</t>
  </si>
  <si>
    <t>stainless steel</t>
  </si>
  <si>
    <r>
      <t>7.8 gm/cm</t>
    </r>
    <r>
      <rPr>
        <vertAlign val="superscript"/>
        <sz val="7.5"/>
        <rFont val="Verdana"/>
        <family val="2"/>
      </rPr>
      <t>3</t>
    </r>
  </si>
  <si>
    <t>1371-1454 °C</t>
  </si>
  <si>
    <t>mild steel</t>
  </si>
  <si>
    <r>
      <t>7.85 gm/cm</t>
    </r>
    <r>
      <rPr>
        <vertAlign val="superscript"/>
        <sz val="7.5"/>
        <rFont val="Verdana"/>
        <family val="2"/>
      </rPr>
      <t>3</t>
    </r>
  </si>
  <si>
    <t>1515°C</t>
  </si>
  <si>
    <t>GRID</t>
  </si>
  <si>
    <t>Note: Drawing not to scale</t>
  </si>
  <si>
    <t xml:space="preserve">titanium (Ti) </t>
  </si>
  <si>
    <r>
      <t>4.5 gm/cm</t>
    </r>
    <r>
      <rPr>
        <vertAlign val="superscript"/>
        <sz val="7.5"/>
        <rFont val="Verdana"/>
        <family val="2"/>
      </rPr>
      <t>3</t>
    </r>
  </si>
  <si>
    <t>1668 °C</t>
  </si>
  <si>
    <t>Combustion Chamber</t>
  </si>
  <si>
    <t>Exhaust Cone</t>
  </si>
  <si>
    <t>Exhaust Pipe</t>
  </si>
  <si>
    <t>Length A1</t>
  </si>
  <si>
    <t>Length C1</t>
  </si>
  <si>
    <t>Width * A2</t>
  </si>
  <si>
    <t>Side Length B1</t>
  </si>
  <si>
    <t>Width C2</t>
  </si>
  <si>
    <t>Inner Radius B2</t>
  </si>
  <si>
    <t>Outer Radius B3</t>
  </si>
  <si>
    <t>Angle</t>
  </si>
  <si>
    <t xml:space="preserve">Area </t>
  </si>
  <si>
    <t>P</t>
  </si>
  <si>
    <t>HE</t>
  </si>
  <si>
    <t>Gauge</t>
  </si>
  <si>
    <t>Thickness</t>
  </si>
  <si>
    <t>G</t>
  </si>
  <si>
    <t>cone</t>
  </si>
  <si>
    <t xml:space="preserve">2003 Eric Beck </t>
  </si>
  <si>
    <t>pipe</t>
  </si>
  <si>
    <t>Kilograms Thrust</t>
  </si>
  <si>
    <t>Square meters of finished cut outs</t>
  </si>
  <si>
    <t>mm</t>
  </si>
  <si>
    <t>Tailpipe Weight In Kg</t>
  </si>
  <si>
    <t>See next page for more details on cone construction</t>
  </si>
  <si>
    <t>Cone Creator</t>
  </si>
  <si>
    <t>Cone creator will help you generate dimensions for a cone size of your choice. This</t>
  </si>
  <si>
    <t>Enter in inches or centimeters</t>
  </si>
  <si>
    <t>English</t>
  </si>
  <si>
    <t>is very helpful if you want to make a different sized combustion cone, or a single</t>
  </si>
  <si>
    <t xml:space="preserve">cone augmenter, as well as many other things. The weight of the cone and augmenter </t>
  </si>
  <si>
    <t xml:space="preserve">can be calculated by simply entering the material thickness and density in the </t>
  </si>
  <si>
    <t>Metric</t>
  </si>
  <si>
    <t>appropriate cells.</t>
  </si>
  <si>
    <t>Arc length large</t>
  </si>
  <si>
    <t>Arc length small</t>
  </si>
  <si>
    <t xml:space="preserve">Cone Weight In Pounds </t>
  </si>
  <si>
    <t>Outer Radius</t>
  </si>
  <si>
    <t>Cone Weight In Kilograms</t>
  </si>
  <si>
    <t>Inner Radius</t>
  </si>
  <si>
    <t>Circumference large</t>
  </si>
  <si>
    <t>Augmenter Dimensions</t>
  </si>
  <si>
    <t>INTAKE SIDE</t>
  </si>
  <si>
    <t>EXHAUST SIDE</t>
  </si>
  <si>
    <t>Intake Diameter</t>
  </si>
  <si>
    <t>Exhaust Diameter</t>
  </si>
  <si>
    <t>Throat Diameter</t>
  </si>
  <si>
    <t>Length Of Intake</t>
  </si>
  <si>
    <t>Length Of Exhaust</t>
  </si>
  <si>
    <t>Once you have the dimensions generated by cone creator, you are ready to make the flat pattern that can be</t>
  </si>
  <si>
    <t xml:space="preserve">rolled to form a cone. You may make a template out of cardboard or heavy paper so that you can use it to </t>
  </si>
  <si>
    <t>mark the metal you will roll the cone from, and also to save for future use. First make a center mark that all</t>
  </si>
  <si>
    <t>measurements will be taken from. Once you have a center mark, measure the necessary angle required for your</t>
  </si>
  <si>
    <t xml:space="preserve">cone. Draw the angle and extend the lines out to the proper distance. Now you can use a compass to draw the </t>
  </si>
  <si>
    <t>inner and outer radii. The template can now be cut out and used to mark your sheet metal. Once the sheet</t>
  </si>
  <si>
    <t xml:space="preserve">Augmenter Weight In Pounds </t>
  </si>
  <si>
    <t>metal is marked, it can be cut out and rolled into a cone. Once the seam is welded together it can be welded</t>
  </si>
  <si>
    <t>Augmenter Weight In Kilograms</t>
  </si>
  <si>
    <t xml:space="preserve">to the combustion chamber and tailpipe. </t>
  </si>
  <si>
    <t>Augmenter</t>
  </si>
  <si>
    <t>aluminum</t>
  </si>
  <si>
    <r>
      <t>2.7 gm/cm</t>
    </r>
    <r>
      <rPr>
        <vertAlign val="superscript"/>
        <sz val="7.5"/>
        <rFont val="Verdana"/>
        <family val="2"/>
      </rPr>
      <t>3</t>
    </r>
  </si>
  <si>
    <t>660°C</t>
  </si>
  <si>
    <t xml:space="preserve">An augmenter is simply a duct positioned behind the engine that allows air to be drawn into the duct where </t>
  </si>
  <si>
    <t>it is heated by the exhaust from the engine. Because the exhaust is very hot, the cool air that was drawn into</t>
  </si>
  <si>
    <t xml:space="preserve">the augmenter is also heated and expands rapidly. This expansion causes an increased pressure and when </t>
  </si>
  <si>
    <t xml:space="preserve">properly harnessed additional thrust. By making the duct expand towards the back, the pressure causes </t>
  </si>
  <si>
    <t>air to be forced out of the back to increase thrust. An augmenter can be as simple as a single divergent</t>
  </si>
  <si>
    <t xml:space="preserve">cone, however, to draw the largest volume of air into the engine there should be a convergent intake cone positioned in </t>
  </si>
  <si>
    <t xml:space="preserve">the front of the second divergent cone. The intake angle of the first cone should be less than 45 degrees. </t>
  </si>
  <si>
    <t>The divergent section should be at least 3 times longer than the intake. To keep drag down, the intake and</t>
  </si>
  <si>
    <t>exhaust diameter should be the same, but for a static augmenter this has little impact. Aluminum should</t>
  </si>
  <si>
    <t>not be used for the tailpipe, but is acceptable for making an augmenter since it will be cooled by incoming air.</t>
  </si>
</sst>
</file>

<file path=xl/styles.xml><?xml version="1.0" encoding="utf-8"?>
<styleSheet xmlns="http://schemas.openxmlformats.org/spreadsheetml/2006/main">
  <numFmts count="1">
    <numFmt numFmtId="164" formatCode="GENERAL"/>
  </numFmts>
  <fonts count="34">
    <font>
      <sz val="10"/>
      <name val="Arial"/>
      <family val="2"/>
    </font>
    <font>
      <b/>
      <sz val="14"/>
      <name val="Arial"/>
      <family val="2"/>
    </font>
    <font>
      <u val="single"/>
      <sz val="10"/>
      <color indexed="12"/>
      <name val="Arial"/>
      <family val="2"/>
    </font>
    <font>
      <b/>
      <sz val="10"/>
      <name val="Arial"/>
      <family val="2"/>
    </font>
    <font>
      <sz val="10"/>
      <color indexed="10"/>
      <name val="Arial"/>
      <family val="2"/>
    </font>
    <font>
      <b/>
      <sz val="10"/>
      <color indexed="10"/>
      <name val="Arial"/>
      <family val="2"/>
    </font>
    <font>
      <b/>
      <i/>
      <sz val="14"/>
      <color indexed="62"/>
      <name val="Arial"/>
      <family val="2"/>
    </font>
    <font>
      <b/>
      <sz val="10"/>
      <color indexed="12"/>
      <name val="Arial"/>
      <family val="2"/>
    </font>
    <font>
      <b/>
      <sz val="8"/>
      <color indexed="63"/>
      <name val="Tahoma"/>
      <family val="2"/>
    </font>
    <font>
      <sz val="9"/>
      <color indexed="12"/>
      <name val="Arial"/>
      <family val="2"/>
    </font>
    <font>
      <b/>
      <sz val="9"/>
      <color indexed="17"/>
      <name val="Arial"/>
      <family val="2"/>
    </font>
    <font>
      <b/>
      <i/>
      <sz val="9"/>
      <color indexed="12"/>
      <name val="Arial"/>
      <family val="2"/>
    </font>
    <font>
      <b/>
      <sz val="16"/>
      <name val="Arial"/>
      <family val="2"/>
    </font>
    <font>
      <sz val="20"/>
      <color indexed="62"/>
      <name val="Arial"/>
      <family val="2"/>
    </font>
    <font>
      <sz val="10"/>
      <color indexed="62"/>
      <name val="Arial"/>
      <family val="2"/>
    </font>
    <font>
      <sz val="20"/>
      <name val="Arial"/>
      <family val="2"/>
    </font>
    <font>
      <sz val="10"/>
      <color indexed="9"/>
      <name val="Arial"/>
      <family val="2"/>
    </font>
    <font>
      <i/>
      <sz val="9"/>
      <name val="Arial"/>
      <family val="2"/>
    </font>
    <font>
      <b/>
      <sz val="7.5"/>
      <name val="Verdana"/>
      <family val="2"/>
    </font>
    <font>
      <sz val="7.5"/>
      <name val="Verdana"/>
      <family val="2"/>
    </font>
    <font>
      <vertAlign val="superscript"/>
      <sz val="7.5"/>
      <name val="Verdana"/>
      <family val="2"/>
    </font>
    <font>
      <b/>
      <i/>
      <sz val="9"/>
      <name val="Arial"/>
      <family val="2"/>
    </font>
    <font>
      <sz val="9"/>
      <name val="Arial"/>
      <family val="2"/>
    </font>
    <font>
      <sz val="7.5"/>
      <color indexed="9"/>
      <name val="Verdana"/>
      <family val="2"/>
    </font>
    <font>
      <b/>
      <sz val="9"/>
      <name val="Arial"/>
      <family val="2"/>
    </font>
    <font>
      <sz val="10"/>
      <color indexed="12"/>
      <name val="Arial"/>
      <family val="2"/>
    </font>
    <font>
      <sz val="10"/>
      <color indexed="9"/>
      <name val="Verdana"/>
      <family val="2"/>
    </font>
    <font>
      <sz val="12"/>
      <name val="Arial"/>
      <family val="2"/>
    </font>
    <font>
      <b/>
      <i/>
      <sz val="10"/>
      <name val="Arial"/>
      <family val="2"/>
    </font>
    <font>
      <i/>
      <sz val="10"/>
      <name val="Arial"/>
      <family val="2"/>
    </font>
    <font>
      <b/>
      <sz val="10"/>
      <color indexed="9"/>
      <name val="Arial"/>
      <family val="2"/>
    </font>
    <font>
      <b/>
      <sz val="12"/>
      <name val="Arial"/>
      <family val="2"/>
    </font>
    <font>
      <b/>
      <sz val="7"/>
      <name val="Verdana"/>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58"/>
      </left>
      <right style="thin">
        <color indexed="58"/>
      </right>
      <top style="thin">
        <color indexed="58"/>
      </top>
      <bottom>
        <color indexed="63"/>
      </bottom>
    </border>
    <border>
      <left style="thin">
        <color indexed="58"/>
      </left>
      <right style="thin">
        <color indexed="58"/>
      </right>
      <top>
        <color indexed="63"/>
      </top>
      <bottom style="thin">
        <color indexed="58"/>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style="thin">
        <color indexed="58"/>
      </left>
      <right style="thin">
        <color indexed="58"/>
      </right>
      <top style="thin">
        <color indexed="58"/>
      </top>
      <bottom style="thin">
        <color indexed="58"/>
      </bottom>
    </border>
    <border>
      <left style="thin">
        <color indexed="58"/>
      </left>
      <right>
        <color indexed="63"/>
      </right>
      <top>
        <color indexed="63"/>
      </top>
      <bottom>
        <color indexed="63"/>
      </bottom>
    </border>
    <border>
      <left style="thin">
        <color indexed="58"/>
      </left>
      <right style="thin">
        <color indexed="58"/>
      </right>
      <top>
        <color indexed="63"/>
      </top>
      <bottom>
        <color indexed="63"/>
      </bottom>
    </border>
    <border>
      <left>
        <color indexed="63"/>
      </left>
      <right style="thin">
        <color indexed="58"/>
      </right>
      <top>
        <color indexed="63"/>
      </top>
      <bottom>
        <color indexed="63"/>
      </bottom>
    </border>
    <border>
      <left style="thin">
        <color indexed="58"/>
      </left>
      <right>
        <color indexed="63"/>
      </right>
      <top>
        <color indexed="63"/>
      </top>
      <bottom style="thin">
        <color indexed="58"/>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 fillId="0" borderId="0" applyNumberFormat="0" applyFill="0" applyBorder="0" applyAlignment="0" applyProtection="0"/>
  </cellStyleXfs>
  <cellXfs count="103">
    <xf numFmtId="164" fontId="0" fillId="0" borderId="0" xfId="0" applyAlignment="1">
      <alignment/>
    </xf>
    <xf numFmtId="164" fontId="0" fillId="2" borderId="0" xfId="0" applyFill="1" applyAlignment="1" applyProtection="1">
      <alignment/>
      <protection hidden="1"/>
    </xf>
    <xf numFmtId="164" fontId="1" fillId="2" borderId="0" xfId="0" applyFont="1" applyFill="1" applyAlignment="1" applyProtection="1">
      <alignment/>
      <protection hidden="1"/>
    </xf>
    <xf numFmtId="164" fontId="2" fillId="2" borderId="0" xfId="20" applyNumberFormat="1" applyFont="1" applyFill="1" applyBorder="1" applyAlignment="1" applyProtection="1">
      <alignment/>
      <protection hidden="1"/>
    </xf>
    <xf numFmtId="164" fontId="3" fillId="2" borderId="0" xfId="0" applyFont="1" applyFill="1" applyAlignment="1" applyProtection="1">
      <alignment/>
      <protection hidden="1"/>
    </xf>
    <xf numFmtId="164" fontId="4" fillId="2" borderId="0" xfId="0" applyFont="1" applyFill="1" applyAlignment="1" applyProtection="1">
      <alignment/>
      <protection hidden="1"/>
    </xf>
    <xf numFmtId="164" fontId="4" fillId="2" borderId="0" xfId="0" applyFont="1" applyFill="1" applyAlignment="1">
      <alignment/>
    </xf>
    <xf numFmtId="164" fontId="0" fillId="2" borderId="0" xfId="0" applyFill="1" applyAlignment="1">
      <alignment/>
    </xf>
    <xf numFmtId="164" fontId="5" fillId="2" borderId="0" xfId="0" applyFont="1" applyFill="1" applyAlignment="1" applyProtection="1">
      <alignment/>
      <protection hidden="1"/>
    </xf>
    <xf numFmtId="164" fontId="0" fillId="3" borderId="0" xfId="0" applyFill="1" applyAlignment="1" applyProtection="1">
      <alignment/>
      <protection hidden="1"/>
    </xf>
    <xf numFmtId="164" fontId="6" fillId="3" borderId="0" xfId="0" applyFont="1" applyFill="1" applyAlignment="1" applyProtection="1">
      <alignment/>
      <protection hidden="1"/>
    </xf>
    <xf numFmtId="164" fontId="0" fillId="3" borderId="0" xfId="0" applyFill="1" applyAlignment="1" applyProtection="1">
      <alignment horizontal="center"/>
      <protection hidden="1"/>
    </xf>
    <xf numFmtId="164" fontId="0" fillId="0" borderId="0" xfId="0" applyAlignment="1" applyProtection="1">
      <alignment/>
      <protection hidden="1"/>
    </xf>
    <xf numFmtId="164" fontId="3" fillId="0" borderId="0" xfId="0" applyFont="1" applyAlignment="1" applyProtection="1">
      <alignment horizontal="center"/>
      <protection hidden="1"/>
    </xf>
    <xf numFmtId="164" fontId="0" fillId="0" borderId="0" xfId="0" applyFill="1" applyAlignment="1" applyProtection="1">
      <alignment/>
      <protection hidden="1"/>
    </xf>
    <xf numFmtId="164" fontId="1" fillId="0" borderId="0" xfId="0" applyFont="1" applyAlignment="1" applyProtection="1">
      <alignment/>
      <protection hidden="1"/>
    </xf>
    <xf numFmtId="164" fontId="7" fillId="0" borderId="0" xfId="0" applyFont="1" applyAlignment="1" applyProtection="1">
      <alignment horizontal="center"/>
      <protection hidden="1" locked="0"/>
    </xf>
    <xf numFmtId="164" fontId="0" fillId="0" borderId="0" xfId="0" applyAlignment="1" applyProtection="1">
      <alignment horizontal="center"/>
      <protection hidden="1"/>
    </xf>
    <xf numFmtId="164" fontId="9" fillId="0" borderId="0" xfId="0" applyFont="1" applyAlignment="1" applyProtection="1">
      <alignment horizontal="center"/>
      <protection hidden="1"/>
    </xf>
    <xf numFmtId="164" fontId="10" fillId="0" borderId="0" xfId="0" applyFont="1" applyFill="1" applyAlignment="1" applyProtection="1">
      <alignment horizontal="left"/>
      <protection hidden="1"/>
    </xf>
    <xf numFmtId="164" fontId="11" fillId="0" borderId="0" xfId="0" applyFont="1" applyAlignment="1" applyProtection="1">
      <alignment horizontal="left"/>
      <protection hidden="1"/>
    </xf>
    <xf numFmtId="164" fontId="0" fillId="0" borderId="0" xfId="0" applyFill="1" applyAlignment="1" applyProtection="1">
      <alignment horizontal="left"/>
      <protection hidden="1"/>
    </xf>
    <xf numFmtId="164" fontId="9" fillId="0" borderId="0" xfId="0" applyFont="1" applyAlignment="1" applyProtection="1">
      <alignment horizontal="left"/>
      <protection hidden="1"/>
    </xf>
    <xf numFmtId="164" fontId="12" fillId="0" borderId="0" xfId="0" applyFont="1" applyAlignment="1" applyProtection="1">
      <alignment horizontal="left"/>
      <protection hidden="1"/>
    </xf>
    <xf numFmtId="164" fontId="10" fillId="0" borderId="0" xfId="0" applyFont="1" applyAlignment="1" applyProtection="1">
      <alignment horizontal="center"/>
      <protection hidden="1"/>
    </xf>
    <xf numFmtId="164" fontId="0" fillId="2" borderId="0" xfId="0" applyFont="1" applyFill="1" applyAlignment="1" applyProtection="1">
      <alignment horizontal="left"/>
      <protection hidden="1"/>
    </xf>
    <xf numFmtId="164" fontId="13" fillId="2" borderId="0" xfId="0" applyFont="1" applyFill="1" applyAlignment="1" applyProtection="1">
      <alignment/>
      <protection hidden="1"/>
    </xf>
    <xf numFmtId="164" fontId="14" fillId="2" borderId="0" xfId="0" applyFont="1" applyFill="1" applyAlignment="1" applyProtection="1">
      <alignment/>
      <protection hidden="1"/>
    </xf>
    <xf numFmtId="164" fontId="15" fillId="0" borderId="0" xfId="0" applyFont="1" applyAlignment="1" applyProtection="1">
      <alignment horizontal="center"/>
      <protection hidden="1"/>
    </xf>
    <xf numFmtId="164" fontId="16" fillId="2" borderId="0" xfId="0" applyFont="1" applyFill="1" applyAlignment="1" applyProtection="1">
      <alignment/>
      <protection hidden="1"/>
    </xf>
    <xf numFmtId="164" fontId="0" fillId="2" borderId="0" xfId="0" applyFont="1" applyFill="1" applyAlignment="1" applyProtection="1">
      <alignment/>
      <protection hidden="1"/>
    </xf>
    <xf numFmtId="164" fontId="3" fillId="3" borderId="0" xfId="0" applyFont="1" applyFill="1" applyAlignment="1" applyProtection="1">
      <alignment/>
      <protection hidden="1"/>
    </xf>
    <xf numFmtId="164" fontId="17" fillId="2" borderId="0" xfId="0" applyFont="1" applyFill="1" applyAlignment="1" applyProtection="1">
      <alignment horizontal="left"/>
      <protection hidden="1"/>
    </xf>
    <xf numFmtId="164" fontId="4" fillId="0" borderId="0" xfId="0" applyFont="1" applyAlignment="1" applyProtection="1">
      <alignment/>
      <protection hidden="1"/>
    </xf>
    <xf numFmtId="164" fontId="7" fillId="0" borderId="1" xfId="0" applyFont="1" applyFill="1" applyBorder="1" applyAlignment="1" applyProtection="1">
      <alignment horizontal="center"/>
      <protection locked="0"/>
    </xf>
    <xf numFmtId="164" fontId="0" fillId="2" borderId="0" xfId="0" applyFont="1" applyFill="1" applyAlignment="1" applyProtection="1">
      <alignment horizontal="center"/>
      <protection hidden="1"/>
    </xf>
    <xf numFmtId="164" fontId="7" fillId="0" borderId="2" xfId="0" applyFont="1" applyFill="1" applyBorder="1" applyAlignment="1" applyProtection="1">
      <alignment horizontal="center"/>
      <protection locked="0"/>
    </xf>
    <xf numFmtId="164" fontId="18" fillId="3" borderId="0" xfId="0" applyFont="1" applyFill="1" applyAlignment="1" applyProtection="1">
      <alignment vertical="top" wrapText="1"/>
      <protection hidden="1"/>
    </xf>
    <xf numFmtId="164" fontId="19" fillId="3" borderId="0" xfId="0" applyFont="1" applyFill="1" applyAlignment="1" applyProtection="1">
      <alignment horizontal="center" vertical="top" wrapText="1"/>
      <protection hidden="1"/>
    </xf>
    <xf numFmtId="164" fontId="18" fillId="2" borderId="0" xfId="0" applyFont="1" applyFill="1" applyAlignment="1" applyProtection="1">
      <alignment vertical="top" wrapText="1"/>
      <protection hidden="1"/>
    </xf>
    <xf numFmtId="164" fontId="19" fillId="2" borderId="0" xfId="0" applyFont="1" applyFill="1" applyAlignment="1" applyProtection="1">
      <alignment horizontal="center" vertical="top" wrapText="1"/>
      <protection hidden="1"/>
    </xf>
    <xf numFmtId="164" fontId="19" fillId="2" borderId="0" xfId="0" applyFont="1" applyFill="1" applyAlignment="1" applyProtection="1">
      <alignment horizontal="left" vertical="top" wrapText="1"/>
      <protection hidden="1"/>
    </xf>
    <xf numFmtId="164" fontId="19" fillId="3" borderId="0" xfId="0" applyFont="1" applyFill="1" applyAlignment="1" applyProtection="1">
      <alignment horizontal="left" vertical="top" wrapText="1"/>
      <protection hidden="1"/>
    </xf>
    <xf numFmtId="164" fontId="21" fillId="2" borderId="0" xfId="0" applyFont="1" applyFill="1" applyAlignment="1" applyProtection="1">
      <alignment horizontal="left"/>
      <protection hidden="1"/>
    </xf>
    <xf numFmtId="164" fontId="22" fillId="2" borderId="0" xfId="0" applyFont="1" applyFill="1" applyAlignment="1" applyProtection="1">
      <alignment horizontal="left"/>
      <protection hidden="1"/>
    </xf>
    <xf numFmtId="164" fontId="23" fillId="2" borderId="0" xfId="0" applyFont="1" applyFill="1" applyAlignment="1" applyProtection="1">
      <alignment horizontal="center" vertical="top" wrapText="1"/>
      <protection hidden="1"/>
    </xf>
    <xf numFmtId="164" fontId="24" fillId="2" borderId="0" xfId="0" applyFont="1" applyFill="1" applyAlignment="1" applyProtection="1">
      <alignment horizontal="left"/>
      <protection hidden="1"/>
    </xf>
    <xf numFmtId="164" fontId="16" fillId="2" borderId="0" xfId="0" applyFont="1" applyFill="1" applyAlignment="1" applyProtection="1">
      <alignment horizontal="left"/>
      <protection hidden="1"/>
    </xf>
    <xf numFmtId="164" fontId="25" fillId="3" borderId="0" xfId="0" applyFont="1" applyFill="1" applyAlignment="1" applyProtection="1">
      <alignment/>
      <protection hidden="1"/>
    </xf>
    <xf numFmtId="164" fontId="26" fillId="2" borderId="0" xfId="0" applyFont="1" applyFill="1" applyAlignment="1" applyProtection="1">
      <alignment horizontal="left" vertical="top" wrapText="1"/>
      <protection hidden="1"/>
    </xf>
    <xf numFmtId="164" fontId="0" fillId="3" borderId="0" xfId="0" applyFill="1" applyAlignment="1">
      <alignment/>
    </xf>
    <xf numFmtId="164" fontId="16" fillId="2" borderId="0" xfId="0" applyFont="1" applyFill="1" applyAlignment="1">
      <alignment/>
    </xf>
    <xf numFmtId="164" fontId="13" fillId="2" borderId="0" xfId="0" applyFont="1" applyFill="1" applyAlignment="1">
      <alignment/>
    </xf>
    <xf numFmtId="164" fontId="14" fillId="2" borderId="0" xfId="0" applyFont="1" applyFill="1" applyAlignment="1">
      <alignment/>
    </xf>
    <xf numFmtId="164" fontId="15" fillId="0" borderId="0" xfId="0" applyFont="1" applyAlignment="1" applyProtection="1">
      <alignment horizontal="center"/>
      <protection locked="0"/>
    </xf>
    <xf numFmtId="164" fontId="0" fillId="2" borderId="0" xfId="0" applyFont="1" applyFill="1" applyAlignment="1">
      <alignment/>
    </xf>
    <xf numFmtId="164" fontId="3" fillId="3" borderId="0" xfId="0" applyFont="1" applyFill="1" applyAlignment="1">
      <alignment/>
    </xf>
    <xf numFmtId="164" fontId="3" fillId="2" borderId="0" xfId="0" applyFont="1" applyFill="1" applyAlignment="1">
      <alignment/>
    </xf>
    <xf numFmtId="164" fontId="17" fillId="2" borderId="0" xfId="0" applyFont="1" applyFill="1" applyAlignment="1">
      <alignment horizontal="left"/>
    </xf>
    <xf numFmtId="164" fontId="4" fillId="0" borderId="0" xfId="0" applyFont="1" applyAlignment="1">
      <alignment/>
    </xf>
    <xf numFmtId="164" fontId="0" fillId="2" borderId="0" xfId="0" applyFont="1" applyFill="1" applyAlignment="1">
      <alignment horizontal="center"/>
    </xf>
    <xf numFmtId="164" fontId="18" fillId="3" borderId="0" xfId="0" applyFont="1" applyFill="1" applyAlignment="1">
      <alignment vertical="top" wrapText="1"/>
    </xf>
    <xf numFmtId="164" fontId="19" fillId="3" borderId="0" xfId="0" applyFont="1" applyFill="1" applyAlignment="1">
      <alignment horizontal="center" vertical="top" wrapText="1"/>
    </xf>
    <xf numFmtId="164" fontId="18" fillId="2" borderId="0" xfId="0" applyFont="1" applyFill="1" applyAlignment="1">
      <alignment vertical="top" wrapText="1"/>
    </xf>
    <xf numFmtId="164" fontId="19" fillId="2" borderId="0" xfId="0" applyFont="1" applyFill="1" applyAlignment="1">
      <alignment horizontal="center" vertical="top" wrapText="1"/>
    </xf>
    <xf numFmtId="164" fontId="19" fillId="2" borderId="0" xfId="0" applyFont="1" applyFill="1" applyAlignment="1">
      <alignment horizontal="left" vertical="top" wrapText="1"/>
    </xf>
    <xf numFmtId="164" fontId="19" fillId="3" borderId="0" xfId="0" applyFont="1" applyFill="1" applyAlignment="1">
      <alignment horizontal="left" vertical="top" wrapText="1"/>
    </xf>
    <xf numFmtId="164" fontId="21" fillId="2" borderId="0" xfId="0" applyFont="1" applyFill="1" applyAlignment="1">
      <alignment horizontal="left"/>
    </xf>
    <xf numFmtId="164" fontId="22" fillId="2" borderId="0" xfId="0" applyFont="1" applyFill="1" applyAlignment="1">
      <alignment horizontal="left"/>
    </xf>
    <xf numFmtId="164" fontId="24" fillId="2" borderId="0" xfId="0" applyFont="1" applyFill="1" applyAlignment="1">
      <alignment horizontal="left"/>
    </xf>
    <xf numFmtId="164" fontId="25" fillId="3" borderId="0" xfId="0" applyFont="1" applyFill="1" applyAlignment="1">
      <alignment/>
    </xf>
    <xf numFmtId="164" fontId="0" fillId="0" borderId="0" xfId="0" applyAlignment="1">
      <alignment horizontal="center"/>
    </xf>
    <xf numFmtId="164" fontId="1" fillId="3" borderId="0" xfId="0" applyFont="1" applyFill="1" applyAlignment="1" applyProtection="1">
      <alignment/>
      <protection hidden="1"/>
    </xf>
    <xf numFmtId="164" fontId="27" fillId="2" borderId="0" xfId="0" applyFont="1" applyFill="1" applyAlignment="1" applyProtection="1">
      <alignment horizontal="left"/>
      <protection hidden="1"/>
    </xf>
    <xf numFmtId="164" fontId="28" fillId="2" borderId="0" xfId="0" applyFont="1" applyFill="1" applyAlignment="1" applyProtection="1">
      <alignment/>
      <protection hidden="1"/>
    </xf>
    <xf numFmtId="164" fontId="27" fillId="2" borderId="0" xfId="0" applyFont="1" applyFill="1" applyAlignment="1" applyProtection="1">
      <alignment/>
      <protection hidden="1"/>
    </xf>
    <xf numFmtId="164" fontId="0" fillId="2" borderId="3" xfId="0" applyFont="1" applyFill="1" applyBorder="1" applyAlignment="1" applyProtection="1">
      <alignment/>
      <protection hidden="1"/>
    </xf>
    <xf numFmtId="164" fontId="0" fillId="2" borderId="4" xfId="0" applyFill="1" applyBorder="1" applyAlignment="1" applyProtection="1">
      <alignment/>
      <protection hidden="1"/>
    </xf>
    <xf numFmtId="164" fontId="7" fillId="2" borderId="5" xfId="0" applyFont="1" applyFill="1" applyBorder="1" applyAlignment="1" applyProtection="1">
      <alignment horizontal="center"/>
      <protection locked="0"/>
    </xf>
    <xf numFmtId="164" fontId="0" fillId="2" borderId="6" xfId="0" applyFont="1" applyFill="1" applyBorder="1" applyAlignment="1" applyProtection="1">
      <alignment/>
      <protection hidden="1"/>
    </xf>
    <xf numFmtId="164" fontId="0" fillId="2" borderId="0" xfId="0" applyFill="1" applyBorder="1" applyAlignment="1" applyProtection="1">
      <alignment/>
      <protection hidden="1"/>
    </xf>
    <xf numFmtId="164" fontId="7" fillId="2" borderId="7" xfId="0" applyFont="1" applyFill="1" applyBorder="1" applyAlignment="1" applyProtection="1">
      <alignment horizontal="center"/>
      <protection locked="0"/>
    </xf>
    <xf numFmtId="164" fontId="7" fillId="2" borderId="0" xfId="0" applyFont="1" applyFill="1" applyAlignment="1" applyProtection="1">
      <alignment/>
      <protection locked="0"/>
    </xf>
    <xf numFmtId="164" fontId="16" fillId="2" borderId="6" xfId="0" applyFont="1" applyFill="1" applyBorder="1" applyAlignment="1" applyProtection="1">
      <alignment/>
      <protection hidden="1"/>
    </xf>
    <xf numFmtId="164" fontId="16" fillId="2" borderId="0" xfId="0" applyFont="1" applyFill="1" applyBorder="1" applyAlignment="1" applyProtection="1">
      <alignment/>
      <protection hidden="1"/>
    </xf>
    <xf numFmtId="164" fontId="16" fillId="2" borderId="8" xfId="0" applyFont="1" applyFill="1" applyBorder="1" applyAlignment="1" applyProtection="1">
      <alignment/>
      <protection hidden="1"/>
    </xf>
    <xf numFmtId="164" fontId="0" fillId="2" borderId="8" xfId="0" applyFill="1" applyBorder="1" applyAlignment="1" applyProtection="1">
      <alignment/>
      <protection hidden="1"/>
    </xf>
    <xf numFmtId="164" fontId="29" fillId="2" borderId="0" xfId="0" applyFont="1" applyFill="1" applyAlignment="1" applyProtection="1">
      <alignment/>
      <protection hidden="1"/>
    </xf>
    <xf numFmtId="164" fontId="3" fillId="2" borderId="6" xfId="0" applyFont="1" applyFill="1" applyBorder="1" applyAlignment="1" applyProtection="1">
      <alignment/>
      <protection hidden="1"/>
    </xf>
    <xf numFmtId="164" fontId="3" fillId="2" borderId="0" xfId="0" applyFont="1" applyFill="1" applyBorder="1" applyAlignment="1" applyProtection="1">
      <alignment/>
      <protection hidden="1"/>
    </xf>
    <xf numFmtId="164" fontId="3" fillId="2" borderId="8" xfId="0" applyFont="1" applyFill="1" applyBorder="1" applyAlignment="1" applyProtection="1">
      <alignment/>
      <protection hidden="1"/>
    </xf>
    <xf numFmtId="164" fontId="30" fillId="2" borderId="6" xfId="0" applyFont="1" applyFill="1" applyBorder="1" applyAlignment="1" applyProtection="1">
      <alignment/>
      <protection hidden="1"/>
    </xf>
    <xf numFmtId="164" fontId="30" fillId="2" borderId="0" xfId="0" applyFont="1" applyFill="1" applyBorder="1" applyAlignment="1" applyProtection="1">
      <alignment/>
      <protection hidden="1"/>
    </xf>
    <xf numFmtId="164" fontId="30" fillId="2" borderId="8" xfId="0" applyFont="1" applyFill="1" applyBorder="1" applyAlignment="1" applyProtection="1">
      <alignment/>
      <protection hidden="1"/>
    </xf>
    <xf numFmtId="164" fontId="0" fillId="2" borderId="0" xfId="0" applyFill="1" applyBorder="1" applyAlignment="1" applyProtection="1">
      <alignment horizontal="center"/>
      <protection hidden="1"/>
    </xf>
    <xf numFmtId="164" fontId="3" fillId="2" borderId="9" xfId="0" applyFont="1" applyFill="1" applyBorder="1" applyAlignment="1" applyProtection="1">
      <alignment/>
      <protection hidden="1"/>
    </xf>
    <xf numFmtId="164" fontId="3" fillId="2" borderId="10" xfId="0" applyFont="1" applyFill="1" applyBorder="1" applyAlignment="1" applyProtection="1">
      <alignment/>
      <protection hidden="1"/>
    </xf>
    <xf numFmtId="164" fontId="3" fillId="2" borderId="11" xfId="0" applyFont="1" applyFill="1" applyBorder="1" applyAlignment="1" applyProtection="1">
      <alignment/>
      <protection hidden="1"/>
    </xf>
    <xf numFmtId="164" fontId="7" fillId="2" borderId="7" xfId="0" applyFont="1" applyFill="1" applyBorder="1" applyAlignment="1" applyProtection="1">
      <alignment horizontal="center"/>
      <protection hidden="1"/>
    </xf>
    <xf numFmtId="164" fontId="30" fillId="2" borderId="0" xfId="0" applyFont="1" applyFill="1" applyAlignment="1" applyProtection="1">
      <alignment/>
      <protection hidden="1"/>
    </xf>
    <xf numFmtId="164" fontId="7" fillId="2" borderId="0" xfId="0" applyFont="1" applyFill="1" applyAlignment="1" applyProtection="1">
      <alignment/>
      <protection hidden="1"/>
    </xf>
    <xf numFmtId="164" fontId="31" fillId="2" borderId="0" xfId="0" applyFont="1" applyFill="1" applyAlignment="1" applyProtection="1">
      <alignment/>
      <protection hidden="1"/>
    </xf>
    <xf numFmtId="164" fontId="32" fillId="2" borderId="0" xfId="0" applyFont="1" applyFill="1" applyAlignment="1" applyProtection="1">
      <alignment/>
      <protection hidden="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71717"/>
      <rgbColor rgb="00333300"/>
      <rgbColor rgb="00993300"/>
      <rgbColor rgb="00993366"/>
      <rgbColor rgb="00333399"/>
      <rgbColor rgb="0045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jpeg" /><Relationship Id="rId3"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32</xdr:row>
      <xdr:rowOff>142875</xdr:rowOff>
    </xdr:from>
    <xdr:to>
      <xdr:col>8</xdr:col>
      <xdr:colOff>533400</xdr:colOff>
      <xdr:row>47</xdr:row>
      <xdr:rowOff>114300</xdr:rowOff>
    </xdr:to>
    <xdr:pic>
      <xdr:nvPicPr>
        <xdr:cNvPr id="1" name="Picture 2"/>
        <xdr:cNvPicPr preferRelativeResize="1">
          <a:picLocks noChangeAspect="1"/>
        </xdr:cNvPicPr>
      </xdr:nvPicPr>
      <xdr:blipFill>
        <a:blip r:embed="rId1"/>
        <a:stretch>
          <a:fillRect/>
        </a:stretch>
      </xdr:blipFill>
      <xdr:spPr>
        <a:xfrm>
          <a:off x="361950" y="5391150"/>
          <a:ext cx="4724400" cy="2400300"/>
        </a:xfrm>
        <a:prstGeom prst="rect">
          <a:avLst/>
        </a:prstGeom>
        <a:blipFill>
          <a:blip r:embed=""/>
          <a:srcRect/>
          <a:stretch>
            <a:fillRect/>
          </a:stretch>
        </a:blipFill>
        <a:ln w="9525" cmpd="sng">
          <a:noFill/>
        </a:ln>
      </xdr:spPr>
    </xdr:pic>
    <xdr:clientData/>
  </xdr:twoCellAnchor>
  <xdr:twoCellAnchor>
    <xdr:from>
      <xdr:col>2</xdr:col>
      <xdr:colOff>552450</xdr:colOff>
      <xdr:row>85</xdr:row>
      <xdr:rowOff>104775</xdr:rowOff>
    </xdr:from>
    <xdr:to>
      <xdr:col>7</xdr:col>
      <xdr:colOff>561975</xdr:colOff>
      <xdr:row>99</xdr:row>
      <xdr:rowOff>133350</xdr:rowOff>
    </xdr:to>
    <xdr:pic>
      <xdr:nvPicPr>
        <xdr:cNvPr id="2" name="Picture 3"/>
        <xdr:cNvPicPr preferRelativeResize="1">
          <a:picLocks noChangeAspect="1"/>
        </xdr:cNvPicPr>
      </xdr:nvPicPr>
      <xdr:blipFill>
        <a:blip r:embed="rId2"/>
        <a:stretch>
          <a:fillRect/>
        </a:stretch>
      </xdr:blipFill>
      <xdr:spPr>
        <a:xfrm>
          <a:off x="1447800" y="13935075"/>
          <a:ext cx="3057525" cy="22955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590550</xdr:colOff>
      <xdr:row>0</xdr:row>
      <xdr:rowOff>2714625</xdr:rowOff>
    </xdr:to>
    <xdr:pic>
      <xdr:nvPicPr>
        <xdr:cNvPr id="1" name="Picture 2"/>
        <xdr:cNvPicPr preferRelativeResize="1">
          <a:picLocks noChangeAspect="1"/>
        </xdr:cNvPicPr>
      </xdr:nvPicPr>
      <xdr:blipFill>
        <a:blip r:embed="rId1"/>
        <a:stretch>
          <a:fillRect/>
        </a:stretch>
      </xdr:blipFill>
      <xdr:spPr>
        <a:xfrm>
          <a:off x="0" y="0"/>
          <a:ext cx="8648700" cy="2714625"/>
        </a:xfrm>
        <a:prstGeom prst="rect">
          <a:avLst/>
        </a:prstGeom>
        <a:blipFill>
          <a:blip r:embed=""/>
          <a:srcRect/>
          <a:stretch>
            <a:fillRect/>
          </a:stretch>
        </a:blipFill>
        <a:ln w="9525" cmpd="sng">
          <a:noFill/>
        </a:ln>
      </xdr:spPr>
    </xdr:pic>
    <xdr:clientData/>
  </xdr:twoCellAnchor>
  <xdr:twoCellAnchor>
    <xdr:from>
      <xdr:col>6</xdr:col>
      <xdr:colOff>428625</xdr:colOff>
      <xdr:row>26</xdr:row>
      <xdr:rowOff>95250</xdr:rowOff>
    </xdr:from>
    <xdr:to>
      <xdr:col>10</xdr:col>
      <xdr:colOff>266700</xdr:colOff>
      <xdr:row>32</xdr:row>
      <xdr:rowOff>123825</xdr:rowOff>
    </xdr:to>
    <xdr:pic>
      <xdr:nvPicPr>
        <xdr:cNvPr id="2" name="Picture 7"/>
        <xdr:cNvPicPr preferRelativeResize="1">
          <a:picLocks noChangeAspect="1"/>
        </xdr:cNvPicPr>
      </xdr:nvPicPr>
      <xdr:blipFill>
        <a:blip r:embed="rId2"/>
        <a:stretch>
          <a:fillRect/>
        </a:stretch>
      </xdr:blipFill>
      <xdr:spPr>
        <a:xfrm>
          <a:off x="6457950" y="8505825"/>
          <a:ext cx="1866900" cy="10001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35</xdr:row>
      <xdr:rowOff>123825</xdr:rowOff>
    </xdr:from>
    <xdr:to>
      <xdr:col>2</xdr:col>
      <xdr:colOff>0</xdr:colOff>
      <xdr:row>41</xdr:row>
      <xdr:rowOff>152400</xdr:rowOff>
    </xdr:to>
    <xdr:pic>
      <xdr:nvPicPr>
        <xdr:cNvPr id="1" name="Picture 32"/>
        <xdr:cNvPicPr preferRelativeResize="1">
          <a:picLocks noChangeAspect="1"/>
        </xdr:cNvPicPr>
      </xdr:nvPicPr>
      <xdr:blipFill>
        <a:blip r:embed="rId1"/>
        <a:stretch>
          <a:fillRect/>
        </a:stretch>
      </xdr:blipFill>
      <xdr:spPr>
        <a:xfrm>
          <a:off x="209550" y="6238875"/>
          <a:ext cx="1866900" cy="1000125"/>
        </a:xfrm>
        <a:prstGeom prst="rect">
          <a:avLst/>
        </a:prstGeom>
        <a:blipFill>
          <a:blip r:embed=""/>
          <a:srcRect/>
          <a:stretch>
            <a:fillRect/>
          </a:stretch>
        </a:blipFill>
        <a:ln w="9525" cmpd="sng">
          <a:noFill/>
        </a:ln>
      </xdr:spPr>
    </xdr:pic>
    <xdr:clientData/>
  </xdr:twoCellAnchor>
  <xdr:twoCellAnchor>
    <xdr:from>
      <xdr:col>1</xdr:col>
      <xdr:colOff>28575</xdr:colOff>
      <xdr:row>3</xdr:row>
      <xdr:rowOff>9525</xdr:rowOff>
    </xdr:from>
    <xdr:to>
      <xdr:col>8</xdr:col>
      <xdr:colOff>809625</xdr:colOff>
      <xdr:row>21</xdr:row>
      <xdr:rowOff>142875</xdr:rowOff>
    </xdr:to>
    <xdr:pic>
      <xdr:nvPicPr>
        <xdr:cNvPr id="2" name="Picture 33"/>
        <xdr:cNvPicPr preferRelativeResize="1">
          <a:picLocks noChangeAspect="1"/>
        </xdr:cNvPicPr>
      </xdr:nvPicPr>
      <xdr:blipFill>
        <a:blip r:embed="rId2"/>
        <a:stretch>
          <a:fillRect/>
        </a:stretch>
      </xdr:blipFill>
      <xdr:spPr>
        <a:xfrm>
          <a:off x="638175" y="819150"/>
          <a:ext cx="5486400" cy="30480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35</xdr:row>
      <xdr:rowOff>85725</xdr:rowOff>
    </xdr:from>
    <xdr:to>
      <xdr:col>1</xdr:col>
      <xdr:colOff>1438275</xdr:colOff>
      <xdr:row>41</xdr:row>
      <xdr:rowOff>114300</xdr:rowOff>
    </xdr:to>
    <xdr:pic>
      <xdr:nvPicPr>
        <xdr:cNvPr id="1" name="Picture 10"/>
        <xdr:cNvPicPr preferRelativeResize="1">
          <a:picLocks noChangeAspect="1"/>
        </xdr:cNvPicPr>
      </xdr:nvPicPr>
      <xdr:blipFill>
        <a:blip r:embed="rId1"/>
        <a:stretch>
          <a:fillRect/>
        </a:stretch>
      </xdr:blipFill>
      <xdr:spPr>
        <a:xfrm>
          <a:off x="180975" y="6324600"/>
          <a:ext cx="1866900" cy="1000125"/>
        </a:xfrm>
        <a:prstGeom prst="rect">
          <a:avLst/>
        </a:prstGeom>
        <a:blipFill>
          <a:blip r:embed=""/>
          <a:srcRect/>
          <a:stretch>
            <a:fillRect/>
          </a:stretch>
        </a:blipFill>
        <a:ln w="9525" cmpd="sng">
          <a:noFill/>
        </a:ln>
      </xdr:spPr>
    </xdr:pic>
    <xdr:clientData/>
  </xdr:twoCellAnchor>
  <xdr:twoCellAnchor>
    <xdr:from>
      <xdr:col>1</xdr:col>
      <xdr:colOff>28575</xdr:colOff>
      <xdr:row>3</xdr:row>
      <xdr:rowOff>9525</xdr:rowOff>
    </xdr:from>
    <xdr:to>
      <xdr:col>8</xdr:col>
      <xdr:colOff>809625</xdr:colOff>
      <xdr:row>21</xdr:row>
      <xdr:rowOff>247650</xdr:rowOff>
    </xdr:to>
    <xdr:pic>
      <xdr:nvPicPr>
        <xdr:cNvPr id="2" name="Picture 11"/>
        <xdr:cNvPicPr preferRelativeResize="1">
          <a:picLocks noChangeAspect="1"/>
        </xdr:cNvPicPr>
      </xdr:nvPicPr>
      <xdr:blipFill>
        <a:blip r:embed="rId2"/>
        <a:stretch>
          <a:fillRect/>
        </a:stretch>
      </xdr:blipFill>
      <xdr:spPr>
        <a:xfrm>
          <a:off x="638175" y="819150"/>
          <a:ext cx="5486400" cy="31527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6</xdr:row>
      <xdr:rowOff>66675</xdr:rowOff>
    </xdr:from>
    <xdr:to>
      <xdr:col>14</xdr:col>
      <xdr:colOff>514350</xdr:colOff>
      <xdr:row>28</xdr:row>
      <xdr:rowOff>19050</xdr:rowOff>
    </xdr:to>
    <xdr:pic>
      <xdr:nvPicPr>
        <xdr:cNvPr id="1" name="Picture 20"/>
        <xdr:cNvPicPr preferRelativeResize="1">
          <a:picLocks noChangeAspect="1"/>
        </xdr:cNvPicPr>
      </xdr:nvPicPr>
      <xdr:blipFill>
        <a:blip r:embed="rId1"/>
        <a:stretch>
          <a:fillRect/>
        </a:stretch>
      </xdr:blipFill>
      <xdr:spPr>
        <a:xfrm>
          <a:off x="5781675" y="1209675"/>
          <a:ext cx="2800350" cy="3248025"/>
        </a:xfrm>
        <a:prstGeom prst="rect">
          <a:avLst/>
        </a:prstGeom>
        <a:blipFill>
          <a:blip r:embed=""/>
          <a:srcRect/>
          <a:stretch>
            <a:fillRect/>
          </a:stretch>
        </a:blipFill>
        <a:ln w="9525" cmpd="sng">
          <a:noFill/>
        </a:ln>
      </xdr:spPr>
    </xdr:pic>
    <xdr:clientData/>
  </xdr:twoCellAnchor>
  <xdr:twoCellAnchor>
    <xdr:from>
      <xdr:col>1</xdr:col>
      <xdr:colOff>57150</xdr:colOff>
      <xdr:row>44</xdr:row>
      <xdr:rowOff>57150</xdr:rowOff>
    </xdr:from>
    <xdr:to>
      <xdr:col>3</xdr:col>
      <xdr:colOff>733425</xdr:colOff>
      <xdr:row>50</xdr:row>
      <xdr:rowOff>85725</xdr:rowOff>
    </xdr:to>
    <xdr:pic>
      <xdr:nvPicPr>
        <xdr:cNvPr id="2" name="Picture 21"/>
        <xdr:cNvPicPr preferRelativeResize="1">
          <a:picLocks noChangeAspect="1"/>
        </xdr:cNvPicPr>
      </xdr:nvPicPr>
      <xdr:blipFill>
        <a:blip r:embed="rId2"/>
        <a:stretch>
          <a:fillRect/>
        </a:stretch>
      </xdr:blipFill>
      <xdr:spPr>
        <a:xfrm>
          <a:off x="209550" y="7086600"/>
          <a:ext cx="1866900" cy="1000125"/>
        </a:xfrm>
        <a:prstGeom prst="rect">
          <a:avLst/>
        </a:prstGeom>
        <a:blipFill>
          <a:blip r:embed=""/>
          <a:srcRect/>
          <a:stretch>
            <a:fillRect/>
          </a:stretch>
        </a:blipFill>
        <a:ln w="9525" cmpd="sng">
          <a:noFill/>
        </a:ln>
      </xdr:spPr>
    </xdr:pic>
    <xdr:clientData/>
  </xdr:twoCellAnchor>
  <xdr:twoCellAnchor>
    <xdr:from>
      <xdr:col>14</xdr:col>
      <xdr:colOff>695325</xdr:colOff>
      <xdr:row>10</xdr:row>
      <xdr:rowOff>104775</xdr:rowOff>
    </xdr:from>
    <xdr:to>
      <xdr:col>19</xdr:col>
      <xdr:colOff>447675</xdr:colOff>
      <xdr:row>21</xdr:row>
      <xdr:rowOff>161925</xdr:rowOff>
    </xdr:to>
    <xdr:pic>
      <xdr:nvPicPr>
        <xdr:cNvPr id="3" name="Picture 22"/>
        <xdr:cNvPicPr preferRelativeResize="1">
          <a:picLocks noChangeAspect="1"/>
        </xdr:cNvPicPr>
      </xdr:nvPicPr>
      <xdr:blipFill>
        <a:blip r:embed="rId3"/>
        <a:stretch>
          <a:fillRect/>
        </a:stretch>
      </xdr:blipFill>
      <xdr:spPr>
        <a:xfrm>
          <a:off x="8763000" y="1895475"/>
          <a:ext cx="2752725" cy="1733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JABE007@yahoo.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S125"/>
  <sheetViews>
    <sheetView workbookViewId="0" topLeftCell="A124">
      <selection activeCell="H20" sqref="H20"/>
    </sheetView>
  </sheetViews>
  <sheetFormatPr defaultColWidth="9.140625" defaultRowHeight="12.75"/>
  <cols>
    <col min="1" max="1" width="4.28125" style="0" customWidth="1"/>
  </cols>
  <sheetData>
    <row r="1" spans="1:19" ht="12.75">
      <c r="A1" s="1"/>
      <c r="B1" s="1"/>
      <c r="C1" s="1"/>
      <c r="D1" s="1"/>
      <c r="E1" s="1"/>
      <c r="F1" s="1"/>
      <c r="G1" s="1"/>
      <c r="H1" s="1"/>
      <c r="I1" s="1"/>
      <c r="J1" s="1"/>
      <c r="K1" s="1"/>
      <c r="L1" s="1"/>
      <c r="M1" s="1"/>
      <c r="N1" s="1"/>
      <c r="O1" s="1"/>
      <c r="P1" s="1"/>
      <c r="Q1" s="1"/>
      <c r="R1" s="1"/>
      <c r="S1" s="1"/>
    </row>
    <row r="2" spans="1:19" ht="18">
      <c r="A2" s="1"/>
      <c r="B2" s="2" t="s">
        <v>0</v>
      </c>
      <c r="C2" s="1"/>
      <c r="D2" s="1"/>
      <c r="E2" s="1"/>
      <c r="F2" s="1"/>
      <c r="G2" s="1"/>
      <c r="H2" s="1"/>
      <c r="I2" s="1"/>
      <c r="J2" s="1"/>
      <c r="K2" s="1"/>
      <c r="L2" s="1"/>
      <c r="M2" s="1"/>
      <c r="N2" s="1"/>
      <c r="O2" s="1"/>
      <c r="P2" s="1"/>
      <c r="Q2" s="1"/>
      <c r="R2" s="1"/>
      <c r="S2" s="1"/>
    </row>
    <row r="3" spans="1:19" ht="12.75">
      <c r="A3" s="1"/>
      <c r="B3" s="1" t="s">
        <v>1</v>
      </c>
      <c r="C3" s="1"/>
      <c r="D3" s="1"/>
      <c r="E3" s="1"/>
      <c r="F3" s="1"/>
      <c r="G3" s="1"/>
      <c r="H3" s="1"/>
      <c r="I3" s="1"/>
      <c r="J3" s="1"/>
      <c r="K3" s="1"/>
      <c r="L3" s="1"/>
      <c r="M3" s="1"/>
      <c r="N3" s="1"/>
      <c r="O3" s="1"/>
      <c r="P3" s="1"/>
      <c r="Q3" s="1"/>
      <c r="R3" s="1"/>
      <c r="S3" s="1"/>
    </row>
    <row r="4" spans="1:19" ht="12.75">
      <c r="A4" s="1"/>
      <c r="B4" s="1" t="s">
        <v>2</v>
      </c>
      <c r="C4" s="1"/>
      <c r="D4" s="1"/>
      <c r="E4" s="1"/>
      <c r="F4" s="1"/>
      <c r="G4" s="1"/>
      <c r="H4" s="1"/>
      <c r="I4" s="1"/>
      <c r="J4" s="3" t="s">
        <v>3</v>
      </c>
      <c r="K4" s="1"/>
      <c r="L4" s="1"/>
      <c r="M4" s="1"/>
      <c r="N4" s="1"/>
      <c r="O4" s="1"/>
      <c r="P4" s="1"/>
      <c r="Q4" s="1"/>
      <c r="R4" s="1"/>
      <c r="S4" s="1"/>
    </row>
    <row r="5" spans="1:19" ht="12.75">
      <c r="A5" s="1"/>
      <c r="B5" s="4" t="s">
        <v>4</v>
      </c>
      <c r="C5" s="1"/>
      <c r="D5" s="1"/>
      <c r="E5" s="1"/>
      <c r="F5" s="1"/>
      <c r="G5" s="1"/>
      <c r="H5" s="1"/>
      <c r="I5" s="1"/>
      <c r="J5" s="1"/>
      <c r="K5" s="1"/>
      <c r="L5" s="1"/>
      <c r="M5" s="1"/>
      <c r="N5" s="1"/>
      <c r="O5" s="1"/>
      <c r="P5" s="1"/>
      <c r="Q5" s="1"/>
      <c r="R5" s="1"/>
      <c r="S5" s="1"/>
    </row>
    <row r="6" spans="1:19" ht="12.75">
      <c r="A6" s="1"/>
      <c r="B6" s="1" t="s">
        <v>5</v>
      </c>
      <c r="C6" s="1"/>
      <c r="D6" s="1"/>
      <c r="E6" s="1"/>
      <c r="F6" s="1"/>
      <c r="G6" s="1"/>
      <c r="H6" s="1"/>
      <c r="I6" s="1"/>
      <c r="J6" s="1"/>
      <c r="K6" s="1"/>
      <c r="L6" s="1"/>
      <c r="M6" s="1"/>
      <c r="N6" s="1"/>
      <c r="O6" s="1"/>
      <c r="P6" s="1"/>
      <c r="Q6" s="1"/>
      <c r="R6" s="1"/>
      <c r="S6" s="1"/>
    </row>
    <row r="7" spans="1:19" ht="12.75">
      <c r="A7" s="1"/>
      <c r="B7" s="1" t="s">
        <v>6</v>
      </c>
      <c r="C7" s="1"/>
      <c r="D7" s="1"/>
      <c r="E7" s="1"/>
      <c r="F7" s="1"/>
      <c r="G7" s="1"/>
      <c r="H7" s="1"/>
      <c r="I7" s="1"/>
      <c r="J7" s="1"/>
      <c r="K7" s="1"/>
      <c r="L7" s="1"/>
      <c r="M7" s="1"/>
      <c r="N7" s="1"/>
      <c r="O7" s="1"/>
      <c r="P7" s="1"/>
      <c r="Q7" s="1"/>
      <c r="R7" s="1"/>
      <c r="S7" s="1"/>
    </row>
    <row r="8" spans="1:19" ht="12.75">
      <c r="A8" s="1"/>
      <c r="B8" s="1" t="s">
        <v>7</v>
      </c>
      <c r="C8" s="1"/>
      <c r="D8" s="1"/>
      <c r="E8" s="1"/>
      <c r="F8" s="1"/>
      <c r="G8" s="1"/>
      <c r="H8" s="1"/>
      <c r="I8" s="1"/>
      <c r="J8" s="1"/>
      <c r="K8" s="1"/>
      <c r="L8" s="1"/>
      <c r="M8" s="1"/>
      <c r="N8" s="1"/>
      <c r="O8" s="1"/>
      <c r="P8" s="1"/>
      <c r="Q8" s="1"/>
      <c r="R8" s="1"/>
      <c r="S8" s="1"/>
    </row>
    <row r="9" spans="1:19" ht="12.75">
      <c r="A9" s="1"/>
      <c r="B9" s="1" t="s">
        <v>8</v>
      </c>
      <c r="C9" s="1"/>
      <c r="D9" s="1"/>
      <c r="E9" s="1"/>
      <c r="F9" s="1"/>
      <c r="G9" s="1"/>
      <c r="H9" s="1"/>
      <c r="I9" s="1"/>
      <c r="J9" s="1"/>
      <c r="K9" s="1"/>
      <c r="L9" s="1"/>
      <c r="M9" s="1"/>
      <c r="N9" s="1"/>
      <c r="O9" s="1"/>
      <c r="P9" s="1"/>
      <c r="Q9" s="1"/>
      <c r="R9" s="1"/>
      <c r="S9" s="1"/>
    </row>
    <row r="10" spans="1:19" ht="12.75">
      <c r="A10" s="1"/>
      <c r="B10" s="1" t="s">
        <v>9</v>
      </c>
      <c r="C10" s="1"/>
      <c r="D10" s="1"/>
      <c r="E10" s="1"/>
      <c r="F10" s="1"/>
      <c r="G10" s="1"/>
      <c r="H10" s="1"/>
      <c r="I10" s="1"/>
      <c r="J10" s="1"/>
      <c r="K10" s="1"/>
      <c r="L10" s="1"/>
      <c r="M10" s="1"/>
      <c r="N10" s="1"/>
      <c r="O10" s="1"/>
      <c r="P10" s="1"/>
      <c r="Q10" s="1"/>
      <c r="R10" s="1"/>
      <c r="S10" s="1"/>
    </row>
    <row r="11" spans="1:19" ht="12.75">
      <c r="A11" s="1"/>
      <c r="B11" s="1" t="s">
        <v>10</v>
      </c>
      <c r="C11" s="1"/>
      <c r="D11" s="1"/>
      <c r="E11" s="1"/>
      <c r="F11" s="1"/>
      <c r="G11" s="1"/>
      <c r="H11" s="1"/>
      <c r="I11" s="1"/>
      <c r="J11" s="1"/>
      <c r="K11" s="1"/>
      <c r="L11" s="1"/>
      <c r="M11" s="1"/>
      <c r="N11" s="1"/>
      <c r="O11" s="1"/>
      <c r="P11" s="1"/>
      <c r="Q11" s="1"/>
      <c r="R11" s="1"/>
      <c r="S11" s="1"/>
    </row>
    <row r="12" spans="1:19" ht="12.75">
      <c r="A12" s="1"/>
      <c r="B12" s="1"/>
      <c r="C12" s="1"/>
      <c r="D12" s="1"/>
      <c r="E12" s="1"/>
      <c r="F12" s="1"/>
      <c r="G12" s="1"/>
      <c r="H12" s="1"/>
      <c r="I12" s="1"/>
      <c r="J12" s="1"/>
      <c r="K12" s="1"/>
      <c r="L12" s="1"/>
      <c r="M12" s="1"/>
      <c r="N12" s="1"/>
      <c r="O12" s="1"/>
      <c r="P12" s="1"/>
      <c r="Q12" s="1"/>
      <c r="R12" s="1"/>
      <c r="S12" s="1"/>
    </row>
    <row r="13" spans="1:19" ht="12.75">
      <c r="A13" s="1"/>
      <c r="B13" s="4" t="s">
        <v>11</v>
      </c>
      <c r="C13" s="1"/>
      <c r="D13" s="1"/>
      <c r="E13" s="1"/>
      <c r="F13" s="1"/>
      <c r="G13" s="1"/>
      <c r="H13" s="1"/>
      <c r="I13" s="1"/>
      <c r="J13" s="1"/>
      <c r="K13" s="1"/>
      <c r="L13" s="1"/>
      <c r="M13" s="1"/>
      <c r="N13" s="1"/>
      <c r="O13" s="1"/>
      <c r="P13" s="1"/>
      <c r="Q13" s="1"/>
      <c r="R13" s="1"/>
      <c r="S13" s="1"/>
    </row>
    <row r="14" spans="1:19" ht="12.75">
      <c r="A14" s="1"/>
      <c r="B14" s="1"/>
      <c r="C14" s="1"/>
      <c r="D14" s="1"/>
      <c r="E14" s="1"/>
      <c r="F14" s="1"/>
      <c r="G14" s="1"/>
      <c r="H14" s="1"/>
      <c r="I14" s="1"/>
      <c r="J14" s="1"/>
      <c r="K14" s="1"/>
      <c r="L14" s="1"/>
      <c r="M14" s="1"/>
      <c r="N14" s="1"/>
      <c r="O14" s="1"/>
      <c r="P14" s="1"/>
      <c r="Q14" s="1"/>
      <c r="R14" s="1"/>
      <c r="S14" s="1"/>
    </row>
    <row r="15" spans="1:19" ht="12.75">
      <c r="A15" s="1"/>
      <c r="B15" s="1" t="s">
        <v>12</v>
      </c>
      <c r="C15" s="1"/>
      <c r="D15" s="1"/>
      <c r="E15" s="1"/>
      <c r="F15" s="1"/>
      <c r="G15" s="1"/>
      <c r="H15" s="1"/>
      <c r="I15" s="1"/>
      <c r="J15" s="1"/>
      <c r="K15" s="1"/>
      <c r="L15" s="1"/>
      <c r="M15" s="1"/>
      <c r="N15" s="1"/>
      <c r="O15" s="1"/>
      <c r="P15" s="1"/>
      <c r="Q15" s="1"/>
      <c r="R15" s="1"/>
      <c r="S15" s="1"/>
    </row>
    <row r="16" spans="1:19" ht="12.75">
      <c r="A16" s="1"/>
      <c r="B16" s="1" t="s">
        <v>13</v>
      </c>
      <c r="C16" s="1"/>
      <c r="D16" s="1"/>
      <c r="E16" s="1"/>
      <c r="F16" s="1"/>
      <c r="G16" s="1"/>
      <c r="H16" s="1"/>
      <c r="I16" s="1"/>
      <c r="J16" s="1"/>
      <c r="K16" s="1"/>
      <c r="L16" s="1"/>
      <c r="M16" s="1"/>
      <c r="N16" s="1"/>
      <c r="O16" s="1"/>
      <c r="P16" s="1"/>
      <c r="Q16" s="1"/>
      <c r="R16" s="1"/>
      <c r="S16" s="1"/>
    </row>
    <row r="17" spans="1:19" ht="12.75">
      <c r="A17" s="1"/>
      <c r="B17" s="1" t="s">
        <v>14</v>
      </c>
      <c r="C17" s="1"/>
      <c r="D17" s="1"/>
      <c r="E17" s="1"/>
      <c r="F17" s="1"/>
      <c r="G17" s="1"/>
      <c r="H17" s="1"/>
      <c r="I17" s="1"/>
      <c r="J17" s="1"/>
      <c r="K17" s="1"/>
      <c r="L17" s="1"/>
      <c r="M17" s="1"/>
      <c r="N17" s="1"/>
      <c r="O17" s="1"/>
      <c r="P17" s="1"/>
      <c r="Q17" s="1"/>
      <c r="R17" s="1"/>
      <c r="S17" s="1"/>
    </row>
    <row r="18" spans="1:19" ht="12.75">
      <c r="A18" s="1"/>
      <c r="B18" s="1"/>
      <c r="C18" s="1"/>
      <c r="D18" s="1"/>
      <c r="E18" s="1"/>
      <c r="F18" s="1"/>
      <c r="G18" s="1"/>
      <c r="H18" s="1"/>
      <c r="I18" s="1"/>
      <c r="J18" s="1"/>
      <c r="K18" s="1"/>
      <c r="L18" s="1"/>
      <c r="M18" s="1"/>
      <c r="N18" s="1"/>
      <c r="O18" s="1"/>
      <c r="P18" s="1"/>
      <c r="Q18" s="1"/>
      <c r="R18" s="1"/>
      <c r="S18" s="1"/>
    </row>
    <row r="19" spans="1:19" ht="12.75">
      <c r="A19" s="1"/>
      <c r="B19" s="4" t="s">
        <v>15</v>
      </c>
      <c r="C19" s="1"/>
      <c r="D19" s="1"/>
      <c r="E19" s="1"/>
      <c r="F19" s="1"/>
      <c r="G19" s="1"/>
      <c r="H19" s="1"/>
      <c r="I19" s="1"/>
      <c r="J19" s="1"/>
      <c r="K19" s="1"/>
      <c r="L19" s="1"/>
      <c r="M19" s="1"/>
      <c r="N19" s="1"/>
      <c r="O19" s="1"/>
      <c r="P19" s="1"/>
      <c r="Q19" s="1"/>
      <c r="R19" s="1"/>
      <c r="S19" s="1"/>
    </row>
    <row r="20" spans="1:19" ht="12.75">
      <c r="A20" s="1"/>
      <c r="B20" s="1"/>
      <c r="C20" s="1"/>
      <c r="D20" s="1"/>
      <c r="E20" s="1"/>
      <c r="F20" s="1"/>
      <c r="G20" s="1"/>
      <c r="H20" s="1"/>
      <c r="I20" s="1"/>
      <c r="J20" s="1"/>
      <c r="K20" s="1"/>
      <c r="L20" s="1"/>
      <c r="M20" s="1"/>
      <c r="N20" s="1"/>
      <c r="O20" s="1"/>
      <c r="P20" s="1"/>
      <c r="Q20" s="1"/>
      <c r="R20" s="1"/>
      <c r="S20" s="1"/>
    </row>
    <row r="21" spans="1:19" ht="12.75">
      <c r="A21" s="1"/>
      <c r="B21" s="1" t="s">
        <v>16</v>
      </c>
      <c r="C21" s="1"/>
      <c r="D21" s="1"/>
      <c r="E21" s="1"/>
      <c r="F21" s="1"/>
      <c r="G21" s="1"/>
      <c r="H21" s="1"/>
      <c r="I21" s="1"/>
      <c r="J21" s="1"/>
      <c r="K21" s="1"/>
      <c r="L21" s="1"/>
      <c r="M21" s="1"/>
      <c r="N21" s="1"/>
      <c r="O21" s="1"/>
      <c r="P21" s="1"/>
      <c r="Q21" s="1"/>
      <c r="R21" s="1"/>
      <c r="S21" s="1"/>
    </row>
    <row r="22" spans="1:19" ht="12.75">
      <c r="A22" s="1"/>
      <c r="B22" s="1" t="s">
        <v>17</v>
      </c>
      <c r="C22" s="1"/>
      <c r="D22" s="1"/>
      <c r="E22" s="1"/>
      <c r="F22" s="1"/>
      <c r="G22" s="1"/>
      <c r="H22" s="1"/>
      <c r="I22" s="1"/>
      <c r="J22" s="1"/>
      <c r="K22" s="1"/>
      <c r="L22" s="1"/>
      <c r="M22" s="1"/>
      <c r="N22" s="1"/>
      <c r="O22" s="1"/>
      <c r="P22" s="1"/>
      <c r="Q22" s="1"/>
      <c r="R22" s="1"/>
      <c r="S22" s="1"/>
    </row>
    <row r="23" spans="1:19" ht="12.75">
      <c r="A23" s="1"/>
      <c r="B23" s="5" t="s">
        <v>18</v>
      </c>
      <c r="C23" s="5"/>
      <c r="D23" s="5"/>
      <c r="E23" s="5"/>
      <c r="F23" s="5"/>
      <c r="G23" s="5"/>
      <c r="H23" s="5"/>
      <c r="I23" s="5"/>
      <c r="J23" s="5"/>
      <c r="K23" s="5"/>
      <c r="L23" s="1"/>
      <c r="M23" s="1"/>
      <c r="N23" s="1"/>
      <c r="O23" s="1"/>
      <c r="P23" s="1"/>
      <c r="Q23" s="1"/>
      <c r="R23" s="1"/>
      <c r="S23" s="1"/>
    </row>
    <row r="24" spans="1:19" ht="12.75">
      <c r="A24" s="1"/>
      <c r="B24" s="6" t="s">
        <v>19</v>
      </c>
      <c r="C24" s="7"/>
      <c r="D24" s="7"/>
      <c r="E24" s="7"/>
      <c r="F24" s="7"/>
      <c r="G24" s="7"/>
      <c r="H24" s="7"/>
      <c r="I24" s="7"/>
      <c r="J24" s="7"/>
      <c r="K24" s="7"/>
      <c r="L24" s="7"/>
      <c r="M24" s="7"/>
      <c r="N24" s="7"/>
      <c r="O24" s="7"/>
      <c r="P24" s="7"/>
      <c r="Q24" s="7"/>
      <c r="R24" s="1"/>
      <c r="S24" s="1"/>
    </row>
    <row r="25" spans="1:19" ht="12.75">
      <c r="A25" s="1"/>
      <c r="B25" s="6" t="s">
        <v>20</v>
      </c>
      <c r="C25" s="7"/>
      <c r="D25" s="7"/>
      <c r="E25" s="7"/>
      <c r="F25" s="7"/>
      <c r="G25" s="7"/>
      <c r="H25" s="7"/>
      <c r="I25" s="7"/>
      <c r="J25" s="7"/>
      <c r="K25" s="7"/>
      <c r="L25" s="7"/>
      <c r="M25" s="7"/>
      <c r="N25" s="7"/>
      <c r="O25" s="7"/>
      <c r="P25" s="7"/>
      <c r="Q25" s="7"/>
      <c r="R25" s="1"/>
      <c r="S25" s="1"/>
    </row>
    <row r="26" spans="1:19" ht="12.75">
      <c r="A26" s="1"/>
      <c r="B26" s="7"/>
      <c r="C26" s="7"/>
      <c r="D26" s="7"/>
      <c r="E26" s="7"/>
      <c r="F26" s="7"/>
      <c r="G26" s="7"/>
      <c r="H26" s="7"/>
      <c r="I26" s="7"/>
      <c r="J26" s="7"/>
      <c r="K26" s="7"/>
      <c r="L26" s="7"/>
      <c r="M26" s="7"/>
      <c r="N26" s="7"/>
      <c r="O26" s="7"/>
      <c r="P26" s="7"/>
      <c r="Q26" s="7"/>
      <c r="R26" s="1"/>
      <c r="S26" s="1"/>
    </row>
    <row r="27" spans="1:19" ht="12.75">
      <c r="A27" s="1"/>
      <c r="B27" s="1" t="s">
        <v>21</v>
      </c>
      <c r="C27" s="1"/>
      <c r="D27" s="1"/>
      <c r="E27" s="1"/>
      <c r="F27" s="1"/>
      <c r="G27" s="1"/>
      <c r="H27" s="1"/>
      <c r="I27" s="1"/>
      <c r="J27" s="1"/>
      <c r="K27" s="1"/>
      <c r="L27" s="1"/>
      <c r="M27" s="1"/>
      <c r="N27" s="1"/>
      <c r="O27" s="1"/>
      <c r="P27" s="1"/>
      <c r="Q27" s="1"/>
      <c r="R27" s="1"/>
      <c r="S27" s="1"/>
    </row>
    <row r="28" spans="1:19" ht="12.75">
      <c r="A28" s="1"/>
      <c r="B28" s="1" t="s">
        <v>22</v>
      </c>
      <c r="C28" s="1"/>
      <c r="D28" s="1"/>
      <c r="E28" s="1"/>
      <c r="F28" s="1"/>
      <c r="G28" s="1"/>
      <c r="H28" s="1"/>
      <c r="I28" s="1"/>
      <c r="J28" s="1"/>
      <c r="K28" s="1"/>
      <c r="L28" s="1"/>
      <c r="M28" s="1"/>
      <c r="N28" s="1"/>
      <c r="O28" s="1"/>
      <c r="P28" s="1"/>
      <c r="Q28" s="1"/>
      <c r="R28" s="1"/>
      <c r="S28" s="1"/>
    </row>
    <row r="29" spans="1:19" ht="12.75">
      <c r="A29" s="1"/>
      <c r="B29" s="1" t="s">
        <v>23</v>
      </c>
      <c r="C29" s="1"/>
      <c r="D29" s="1"/>
      <c r="E29" s="1"/>
      <c r="F29" s="1"/>
      <c r="G29" s="1"/>
      <c r="H29" s="1"/>
      <c r="I29" s="1"/>
      <c r="J29" s="1"/>
      <c r="K29" s="1"/>
      <c r="L29" s="1"/>
      <c r="M29" s="1"/>
      <c r="N29" s="1"/>
      <c r="O29" s="1"/>
      <c r="P29" s="1"/>
      <c r="Q29" s="1"/>
      <c r="R29" s="1"/>
      <c r="S29" s="1"/>
    </row>
    <row r="30" spans="1:19" ht="12.75">
      <c r="A30" s="1"/>
      <c r="B30" s="1" t="s">
        <v>24</v>
      </c>
      <c r="C30" s="1"/>
      <c r="D30" s="1"/>
      <c r="E30" s="1"/>
      <c r="F30" s="1"/>
      <c r="G30" s="1"/>
      <c r="H30" s="1"/>
      <c r="I30" s="1"/>
      <c r="J30" s="1"/>
      <c r="K30" s="1"/>
      <c r="L30" s="1"/>
      <c r="M30" s="1"/>
      <c r="N30" s="1"/>
      <c r="O30" s="1"/>
      <c r="P30" s="1"/>
      <c r="Q30" s="1"/>
      <c r="R30" s="1"/>
      <c r="S30" s="1"/>
    </row>
    <row r="31" spans="1:19" ht="12.75">
      <c r="A31" s="1"/>
      <c r="B31" s="1" t="s">
        <v>25</v>
      </c>
      <c r="C31" s="1"/>
      <c r="D31" s="1"/>
      <c r="E31" s="1"/>
      <c r="F31" s="1"/>
      <c r="G31" s="1"/>
      <c r="H31" s="1"/>
      <c r="I31" s="1"/>
      <c r="J31" s="1"/>
      <c r="K31" s="1"/>
      <c r="L31" s="1"/>
      <c r="M31" s="1"/>
      <c r="N31" s="1"/>
      <c r="O31" s="1"/>
      <c r="P31" s="1"/>
      <c r="Q31" s="1"/>
      <c r="R31" s="1"/>
      <c r="S31" s="1"/>
    </row>
    <row r="32" spans="1:19" ht="12.75">
      <c r="A32" s="1"/>
      <c r="B32" s="1" t="s">
        <v>26</v>
      </c>
      <c r="C32" s="1"/>
      <c r="D32" s="1"/>
      <c r="E32" s="1"/>
      <c r="F32" s="1"/>
      <c r="G32" s="1"/>
      <c r="H32" s="1"/>
      <c r="I32" s="1"/>
      <c r="J32" s="1"/>
      <c r="K32" s="1"/>
      <c r="L32" s="1"/>
      <c r="M32" s="1"/>
      <c r="N32" s="1"/>
      <c r="O32" s="1"/>
      <c r="P32" s="1"/>
      <c r="Q32" s="1"/>
      <c r="R32" s="1"/>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1"/>
      <c r="H34" s="1"/>
      <c r="I34" s="1"/>
      <c r="J34" s="1"/>
      <c r="K34" s="1"/>
      <c r="L34" s="1"/>
      <c r="M34" s="1"/>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row r="39" spans="1:19" ht="12.75">
      <c r="A39" s="1"/>
      <c r="B39" s="1"/>
      <c r="C39" s="1"/>
      <c r="D39" s="1"/>
      <c r="E39" s="1"/>
      <c r="F39" s="1"/>
      <c r="G39" s="1"/>
      <c r="H39" s="1"/>
      <c r="I39" s="1"/>
      <c r="J39" s="1"/>
      <c r="K39" s="1"/>
      <c r="L39" s="1"/>
      <c r="M39" s="1"/>
      <c r="N39" s="1"/>
      <c r="O39" s="1"/>
      <c r="P39" s="1"/>
      <c r="Q39" s="1"/>
      <c r="R39" s="1"/>
      <c r="S39" s="1"/>
    </row>
    <row r="40" spans="1:19" ht="12.75">
      <c r="A40" s="1"/>
      <c r="B40" s="1"/>
      <c r="C40" s="1"/>
      <c r="D40" s="1"/>
      <c r="E40" s="1"/>
      <c r="F40" s="1"/>
      <c r="G40" s="1"/>
      <c r="H40" s="1"/>
      <c r="I40" s="1"/>
      <c r="J40" s="1"/>
      <c r="K40" s="1"/>
      <c r="L40" s="1"/>
      <c r="M40" s="1"/>
      <c r="N40" s="1"/>
      <c r="O40" s="1"/>
      <c r="P40" s="1"/>
      <c r="Q40" s="1"/>
      <c r="R40" s="1"/>
      <c r="S40" s="1"/>
    </row>
    <row r="41" spans="1:19" ht="12.75">
      <c r="A41" s="1"/>
      <c r="B41" s="1"/>
      <c r="C41" s="1"/>
      <c r="D41" s="1"/>
      <c r="E41" s="1"/>
      <c r="F41" s="1"/>
      <c r="G41" s="1"/>
      <c r="H41" s="1"/>
      <c r="I41" s="1"/>
      <c r="J41" s="1"/>
      <c r="K41" s="1"/>
      <c r="L41" s="1"/>
      <c r="M41" s="1"/>
      <c r="N41" s="1"/>
      <c r="O41" s="1"/>
      <c r="P41" s="1"/>
      <c r="Q41" s="1"/>
      <c r="R41" s="1"/>
      <c r="S41" s="1"/>
    </row>
    <row r="42" spans="1:19" ht="12.75">
      <c r="A42" s="1"/>
      <c r="B42" s="1"/>
      <c r="C42" s="1"/>
      <c r="D42" s="1"/>
      <c r="E42" s="1"/>
      <c r="F42" s="1"/>
      <c r="G42" s="1"/>
      <c r="H42" s="1"/>
      <c r="I42" s="1"/>
      <c r="J42" s="1"/>
      <c r="K42" s="1"/>
      <c r="L42" s="1"/>
      <c r="M42" s="1"/>
      <c r="N42" s="1"/>
      <c r="O42" s="1"/>
      <c r="P42" s="1"/>
      <c r="Q42" s="1"/>
      <c r="R42" s="1"/>
      <c r="S42" s="1"/>
    </row>
    <row r="43" spans="1:19" ht="12.75">
      <c r="A43" s="1"/>
      <c r="B43" s="1"/>
      <c r="C43" s="1"/>
      <c r="D43" s="1"/>
      <c r="E43" s="1"/>
      <c r="F43" s="1"/>
      <c r="G43" s="1"/>
      <c r="H43" s="1"/>
      <c r="I43" s="1"/>
      <c r="J43" s="1"/>
      <c r="K43" s="1"/>
      <c r="L43" s="1"/>
      <c r="M43" s="1"/>
      <c r="N43" s="1"/>
      <c r="O43" s="1"/>
      <c r="P43" s="1"/>
      <c r="Q43" s="1"/>
      <c r="R43" s="1"/>
      <c r="S43" s="1"/>
    </row>
    <row r="44" spans="1:19" ht="12.75">
      <c r="A44" s="1"/>
      <c r="B44" s="1"/>
      <c r="C44" s="1"/>
      <c r="D44" s="1"/>
      <c r="E44" s="1"/>
      <c r="F44" s="1"/>
      <c r="G44" s="1"/>
      <c r="H44" s="1"/>
      <c r="I44" s="1"/>
      <c r="J44" s="1"/>
      <c r="K44" s="1"/>
      <c r="L44" s="1"/>
      <c r="M44" s="1"/>
      <c r="N44" s="1"/>
      <c r="O44" s="1"/>
      <c r="P44" s="1"/>
      <c r="Q44" s="1"/>
      <c r="R44" s="1"/>
      <c r="S44" s="1"/>
    </row>
    <row r="45" spans="1:19" ht="12.75">
      <c r="A45" s="1"/>
      <c r="B45" s="1"/>
      <c r="C45" s="1"/>
      <c r="D45" s="1"/>
      <c r="E45" s="1"/>
      <c r="F45" s="1"/>
      <c r="G45" s="1"/>
      <c r="H45" s="1"/>
      <c r="I45" s="1"/>
      <c r="J45" s="1"/>
      <c r="K45" s="1"/>
      <c r="L45" s="1"/>
      <c r="M45" s="1"/>
      <c r="N45" s="1"/>
      <c r="O45" s="1"/>
      <c r="P45" s="1"/>
      <c r="Q45" s="1"/>
      <c r="R45" s="1"/>
      <c r="S45" s="1"/>
    </row>
    <row r="46" spans="1:19" ht="12.75">
      <c r="A46" s="1"/>
      <c r="B46" s="1"/>
      <c r="C46" s="1"/>
      <c r="D46" s="1"/>
      <c r="E46" s="1"/>
      <c r="F46" s="1"/>
      <c r="G46" s="1"/>
      <c r="H46" s="1"/>
      <c r="I46" s="1"/>
      <c r="J46" s="1"/>
      <c r="K46" s="1"/>
      <c r="L46" s="1"/>
      <c r="M46" s="1"/>
      <c r="N46" s="1"/>
      <c r="O46" s="1"/>
      <c r="P46" s="1"/>
      <c r="Q46" s="1"/>
      <c r="R46" s="1"/>
      <c r="S46" s="1"/>
    </row>
    <row r="47" spans="1:19" ht="12.75">
      <c r="A47" s="1"/>
      <c r="B47" s="1"/>
      <c r="C47" s="1"/>
      <c r="D47" s="1"/>
      <c r="E47" s="1"/>
      <c r="F47" s="1"/>
      <c r="G47" s="1"/>
      <c r="H47" s="1"/>
      <c r="I47" s="1"/>
      <c r="J47" s="1"/>
      <c r="K47" s="1"/>
      <c r="L47" s="1"/>
      <c r="M47" s="1"/>
      <c r="N47" s="1"/>
      <c r="O47" s="1"/>
      <c r="P47" s="1"/>
      <c r="Q47" s="1"/>
      <c r="R47" s="1"/>
      <c r="S47" s="1"/>
    </row>
    <row r="48" spans="1:19" ht="12.75">
      <c r="A48" s="1"/>
      <c r="B48" s="1"/>
      <c r="C48" s="1"/>
      <c r="D48" s="1"/>
      <c r="E48" s="1"/>
      <c r="F48" s="1"/>
      <c r="G48" s="1"/>
      <c r="H48" s="1"/>
      <c r="I48" s="1"/>
      <c r="J48" s="1"/>
      <c r="K48" s="1"/>
      <c r="L48" s="1"/>
      <c r="M48" s="1"/>
      <c r="N48" s="1"/>
      <c r="O48" s="1"/>
      <c r="P48" s="1"/>
      <c r="Q48" s="1"/>
      <c r="R48" s="1"/>
      <c r="S48" s="1"/>
    </row>
    <row r="49" spans="1:19" ht="12.75">
      <c r="A49" s="1"/>
      <c r="B49" s="1"/>
      <c r="C49" s="1"/>
      <c r="D49" s="1"/>
      <c r="E49" s="1"/>
      <c r="F49" s="1"/>
      <c r="G49" s="1"/>
      <c r="H49" s="1"/>
      <c r="I49" s="1"/>
      <c r="J49" s="1"/>
      <c r="K49" s="1"/>
      <c r="L49" s="1"/>
      <c r="M49" s="1"/>
      <c r="N49" s="1"/>
      <c r="O49" s="1"/>
      <c r="P49" s="1"/>
      <c r="Q49" s="1"/>
      <c r="R49" s="1"/>
      <c r="S49" s="1"/>
    </row>
    <row r="50" spans="1:19" ht="12.75">
      <c r="A50" s="1"/>
      <c r="B50" s="1" t="s">
        <v>27</v>
      </c>
      <c r="C50" s="1"/>
      <c r="D50" s="1"/>
      <c r="E50" s="1"/>
      <c r="F50" s="1"/>
      <c r="G50" s="1"/>
      <c r="H50" s="1"/>
      <c r="I50" s="1"/>
      <c r="J50" s="1"/>
      <c r="K50" s="1"/>
      <c r="L50" s="1"/>
      <c r="M50" s="1"/>
      <c r="N50" s="1"/>
      <c r="O50" s="1"/>
      <c r="P50" s="1"/>
      <c r="Q50" s="1"/>
      <c r="R50" s="1"/>
      <c r="S50" s="1"/>
    </row>
    <row r="51" spans="1:19" ht="12.75">
      <c r="A51" s="1"/>
      <c r="B51" s="1" t="s">
        <v>28</v>
      </c>
      <c r="C51" s="1"/>
      <c r="D51" s="1"/>
      <c r="E51" s="1"/>
      <c r="F51" s="1"/>
      <c r="G51" s="1"/>
      <c r="H51" s="1"/>
      <c r="I51" s="1"/>
      <c r="J51" s="1"/>
      <c r="K51" s="1"/>
      <c r="L51" s="1"/>
      <c r="M51" s="1"/>
      <c r="N51" s="1"/>
      <c r="O51" s="1"/>
      <c r="P51" s="1"/>
      <c r="Q51" s="1"/>
      <c r="R51" s="1"/>
      <c r="S51" s="1"/>
    </row>
    <row r="52" spans="1:19" ht="12.75">
      <c r="A52" s="1"/>
      <c r="B52" s="1" t="s">
        <v>29</v>
      </c>
      <c r="C52" s="1"/>
      <c r="D52" s="1"/>
      <c r="E52" s="1"/>
      <c r="F52" s="1"/>
      <c r="G52" s="1"/>
      <c r="H52" s="1"/>
      <c r="I52" s="1"/>
      <c r="J52" s="1"/>
      <c r="K52" s="1"/>
      <c r="L52" s="1"/>
      <c r="M52" s="1"/>
      <c r="N52" s="1"/>
      <c r="O52" s="1"/>
      <c r="P52" s="1"/>
      <c r="Q52" s="1"/>
      <c r="R52" s="1"/>
      <c r="S52" s="1"/>
    </row>
    <row r="53" spans="1:19" ht="12.75">
      <c r="A53" s="1"/>
      <c r="B53" s="1" t="s">
        <v>30</v>
      </c>
      <c r="C53" s="1"/>
      <c r="D53" s="1"/>
      <c r="E53" s="1"/>
      <c r="F53" s="1"/>
      <c r="G53" s="1"/>
      <c r="H53" s="1"/>
      <c r="I53" s="1"/>
      <c r="J53" s="1"/>
      <c r="K53" s="1"/>
      <c r="L53" s="1"/>
      <c r="M53" s="1"/>
      <c r="N53" s="1"/>
      <c r="O53" s="1"/>
      <c r="P53" s="1"/>
      <c r="Q53" s="1"/>
      <c r="R53" s="1"/>
      <c r="S53" s="1"/>
    </row>
    <row r="54" spans="1:19" ht="12.75">
      <c r="A54" s="1"/>
      <c r="B54" s="1" t="s">
        <v>31</v>
      </c>
      <c r="C54" s="1"/>
      <c r="D54" s="1"/>
      <c r="E54" s="1"/>
      <c r="F54" s="1"/>
      <c r="G54" s="1"/>
      <c r="H54" s="1"/>
      <c r="I54" s="1"/>
      <c r="J54" s="1"/>
      <c r="K54" s="1"/>
      <c r="L54" s="1"/>
      <c r="M54" s="1"/>
      <c r="N54" s="1"/>
      <c r="O54" s="1"/>
      <c r="P54" s="1"/>
      <c r="Q54" s="1"/>
      <c r="R54" s="1"/>
      <c r="S54" s="1"/>
    </row>
    <row r="55" spans="1:19" ht="12.75">
      <c r="A55" s="1"/>
      <c r="B55" s="1" t="s">
        <v>32</v>
      </c>
      <c r="C55" s="1"/>
      <c r="D55" s="1"/>
      <c r="E55" s="1"/>
      <c r="F55" s="1"/>
      <c r="G55" s="1"/>
      <c r="H55" s="1"/>
      <c r="I55" s="1"/>
      <c r="J55" s="1"/>
      <c r="K55" s="1"/>
      <c r="L55" s="1"/>
      <c r="M55" s="1"/>
      <c r="N55" s="1"/>
      <c r="O55" s="1"/>
      <c r="P55" s="1"/>
      <c r="Q55" s="1"/>
      <c r="R55" s="1"/>
      <c r="S55" s="1"/>
    </row>
    <row r="56" spans="1:19" ht="12.75">
      <c r="A56" s="1"/>
      <c r="B56" s="1" t="s">
        <v>33</v>
      </c>
      <c r="C56" s="1"/>
      <c r="D56" s="1"/>
      <c r="E56" s="1"/>
      <c r="F56" s="1"/>
      <c r="G56" s="1"/>
      <c r="H56" s="1"/>
      <c r="I56" s="1"/>
      <c r="J56" s="1"/>
      <c r="K56" s="1"/>
      <c r="L56" s="1"/>
      <c r="M56" s="1"/>
      <c r="N56" s="1"/>
      <c r="O56" s="1"/>
      <c r="P56" s="1"/>
      <c r="Q56" s="1"/>
      <c r="R56" s="1"/>
      <c r="S56" s="1"/>
    </row>
    <row r="57" spans="1:19" ht="12.75">
      <c r="A57" s="1"/>
      <c r="B57" s="1" t="s">
        <v>34</v>
      </c>
      <c r="C57" s="1"/>
      <c r="D57" s="1"/>
      <c r="E57" s="1"/>
      <c r="F57" s="1"/>
      <c r="G57" s="1"/>
      <c r="H57" s="1"/>
      <c r="I57" s="1"/>
      <c r="J57" s="1"/>
      <c r="K57" s="1"/>
      <c r="L57" s="1"/>
      <c r="M57" s="1"/>
      <c r="N57" s="1"/>
      <c r="O57" s="1"/>
      <c r="P57" s="1"/>
      <c r="Q57" s="1"/>
      <c r="R57" s="1"/>
      <c r="S57" s="1"/>
    </row>
    <row r="58" spans="1:19" ht="12.75">
      <c r="A58" s="1"/>
      <c r="B58" s="1" t="s">
        <v>35</v>
      </c>
      <c r="C58" s="1"/>
      <c r="D58" s="1"/>
      <c r="E58" s="1"/>
      <c r="F58" s="1"/>
      <c r="G58" s="1"/>
      <c r="H58" s="1"/>
      <c r="I58" s="1"/>
      <c r="J58" s="1"/>
      <c r="K58" s="1"/>
      <c r="L58" s="1"/>
      <c r="M58" s="1"/>
      <c r="N58" s="1"/>
      <c r="O58" s="1"/>
      <c r="P58" s="1"/>
      <c r="Q58" s="1"/>
      <c r="R58" s="1"/>
      <c r="S58" s="1"/>
    </row>
    <row r="59" spans="1:19" ht="12.75">
      <c r="A59" s="1"/>
      <c r="B59" s="1"/>
      <c r="C59" s="1"/>
      <c r="D59" s="1"/>
      <c r="E59" s="1"/>
      <c r="F59" s="1"/>
      <c r="G59" s="1"/>
      <c r="H59" s="1"/>
      <c r="I59" s="1"/>
      <c r="J59" s="1"/>
      <c r="K59" s="1"/>
      <c r="L59" s="1"/>
      <c r="M59" s="1"/>
      <c r="N59" s="1"/>
      <c r="O59" s="1"/>
      <c r="P59" s="1"/>
      <c r="Q59" s="1"/>
      <c r="R59" s="1"/>
      <c r="S59" s="1"/>
    </row>
    <row r="60" spans="1:19" ht="12.75">
      <c r="A60" s="1"/>
      <c r="B60" s="1" t="s">
        <v>36</v>
      </c>
      <c r="C60" s="1"/>
      <c r="D60" s="1"/>
      <c r="E60" s="1"/>
      <c r="F60" s="1"/>
      <c r="G60" s="1"/>
      <c r="H60" s="1"/>
      <c r="I60" s="1"/>
      <c r="J60" s="1"/>
      <c r="K60" s="1"/>
      <c r="L60" s="1"/>
      <c r="M60" s="1"/>
      <c r="N60" s="1"/>
      <c r="O60" s="1"/>
      <c r="P60" s="1"/>
      <c r="Q60" s="1"/>
      <c r="R60" s="1"/>
      <c r="S60" s="1"/>
    </row>
    <row r="61" spans="1:19" ht="12.75">
      <c r="A61" s="1"/>
      <c r="B61" s="1" t="s">
        <v>37</v>
      </c>
      <c r="C61" s="1"/>
      <c r="D61" s="1"/>
      <c r="E61" s="1"/>
      <c r="F61" s="1"/>
      <c r="G61" s="1"/>
      <c r="H61" s="1"/>
      <c r="I61" s="1"/>
      <c r="J61" s="1"/>
      <c r="K61" s="1"/>
      <c r="L61" s="1"/>
      <c r="M61" s="1"/>
      <c r="N61" s="1"/>
      <c r="O61" s="1"/>
      <c r="P61" s="1"/>
      <c r="Q61" s="1"/>
      <c r="R61" s="1"/>
      <c r="S61" s="1"/>
    </row>
    <row r="62" spans="1:19" ht="12.75">
      <c r="A62" s="1"/>
      <c r="B62" s="1" t="s">
        <v>38</v>
      </c>
      <c r="C62" s="1"/>
      <c r="D62" s="1"/>
      <c r="E62" s="1"/>
      <c r="F62" s="1"/>
      <c r="G62" s="1"/>
      <c r="H62" s="1"/>
      <c r="I62" s="1"/>
      <c r="J62" s="1"/>
      <c r="K62" s="1"/>
      <c r="L62" s="1"/>
      <c r="M62" s="1"/>
      <c r="N62" s="1"/>
      <c r="O62" s="1"/>
      <c r="P62" s="1"/>
      <c r="Q62" s="1"/>
      <c r="R62" s="1"/>
      <c r="S62" s="1"/>
    </row>
    <row r="63" spans="1:19" ht="12.75">
      <c r="A63" s="1"/>
      <c r="B63" s="1" t="s">
        <v>39</v>
      </c>
      <c r="C63" s="1"/>
      <c r="D63" s="1"/>
      <c r="E63" s="1"/>
      <c r="F63" s="1"/>
      <c r="G63" s="1"/>
      <c r="H63" s="1"/>
      <c r="I63" s="1"/>
      <c r="J63" s="1"/>
      <c r="K63" s="1"/>
      <c r="L63" s="1"/>
      <c r="M63" s="1"/>
      <c r="N63" s="1"/>
      <c r="O63" s="1"/>
      <c r="P63" s="1"/>
      <c r="Q63" s="1"/>
      <c r="R63" s="1"/>
      <c r="S63" s="1"/>
    </row>
    <row r="64" spans="1:19" ht="12.75">
      <c r="A64" s="1"/>
      <c r="B64" s="1" t="s">
        <v>40</v>
      </c>
      <c r="C64" s="1"/>
      <c r="D64" s="1"/>
      <c r="E64" s="1"/>
      <c r="F64" s="1"/>
      <c r="G64" s="1"/>
      <c r="H64" s="1"/>
      <c r="I64" s="1"/>
      <c r="J64" s="1"/>
      <c r="K64" s="1"/>
      <c r="L64" s="1"/>
      <c r="M64" s="1"/>
      <c r="N64" s="1"/>
      <c r="O64" s="1"/>
      <c r="P64" s="1"/>
      <c r="Q64" s="1"/>
      <c r="R64" s="1"/>
      <c r="S64" s="1"/>
    </row>
    <row r="65" spans="1:19" ht="12.75">
      <c r="A65" s="1"/>
      <c r="B65" s="1" t="s">
        <v>41</v>
      </c>
      <c r="C65" s="1"/>
      <c r="D65" s="1"/>
      <c r="E65" s="1"/>
      <c r="F65" s="1"/>
      <c r="G65" s="1"/>
      <c r="H65" s="1"/>
      <c r="I65" s="1"/>
      <c r="J65" s="1"/>
      <c r="K65" s="1"/>
      <c r="L65" s="1"/>
      <c r="M65" s="1"/>
      <c r="N65" s="1"/>
      <c r="O65" s="1"/>
      <c r="P65" s="1"/>
      <c r="Q65" s="1"/>
      <c r="R65" s="1"/>
      <c r="S65" s="1"/>
    </row>
    <row r="66" spans="1:19" ht="12.75">
      <c r="A66" s="1"/>
      <c r="B66" s="1" t="s">
        <v>42</v>
      </c>
      <c r="C66" s="1"/>
      <c r="D66" s="1"/>
      <c r="E66" s="1"/>
      <c r="F66" s="1"/>
      <c r="G66" s="1"/>
      <c r="H66" s="1"/>
      <c r="I66" s="1"/>
      <c r="J66" s="1"/>
      <c r="K66" s="1"/>
      <c r="L66" s="1"/>
      <c r="M66" s="1"/>
      <c r="N66" s="1"/>
      <c r="O66" s="1"/>
      <c r="P66" s="1"/>
      <c r="Q66" s="1"/>
      <c r="R66" s="1"/>
      <c r="S66" s="1"/>
    </row>
    <row r="67" spans="1:19" ht="12.75">
      <c r="A67" s="1"/>
      <c r="B67" s="1" t="s">
        <v>43</v>
      </c>
      <c r="C67" s="1"/>
      <c r="D67" s="1"/>
      <c r="E67" s="1"/>
      <c r="F67" s="1"/>
      <c r="G67" s="1"/>
      <c r="H67" s="1"/>
      <c r="I67" s="1"/>
      <c r="J67" s="1"/>
      <c r="K67" s="1"/>
      <c r="L67" s="1"/>
      <c r="M67" s="1"/>
      <c r="N67" s="1"/>
      <c r="O67" s="1"/>
      <c r="P67" s="1"/>
      <c r="Q67" s="1"/>
      <c r="R67" s="1"/>
      <c r="S67" s="1"/>
    </row>
    <row r="68" spans="1:19" ht="12.75">
      <c r="A68" s="1"/>
      <c r="B68" s="1" t="s">
        <v>44</v>
      </c>
      <c r="C68" s="1"/>
      <c r="D68" s="1"/>
      <c r="E68" s="1"/>
      <c r="F68" s="1"/>
      <c r="G68" s="1"/>
      <c r="H68" s="1"/>
      <c r="I68" s="1"/>
      <c r="J68" s="1"/>
      <c r="K68" s="1"/>
      <c r="L68" s="1"/>
      <c r="M68" s="1"/>
      <c r="N68" s="1"/>
      <c r="O68" s="1"/>
      <c r="P68" s="1"/>
      <c r="Q68" s="1"/>
      <c r="R68" s="1"/>
      <c r="S68" s="1"/>
    </row>
    <row r="69" spans="1:19" ht="12.75">
      <c r="A69" s="1"/>
      <c r="B69" s="1" t="s">
        <v>45</v>
      </c>
      <c r="C69" s="1"/>
      <c r="D69" s="1"/>
      <c r="E69" s="1"/>
      <c r="F69" s="1"/>
      <c r="G69" s="1"/>
      <c r="H69" s="1"/>
      <c r="I69" s="1"/>
      <c r="J69" s="1"/>
      <c r="K69" s="1"/>
      <c r="L69" s="1"/>
      <c r="M69" s="1"/>
      <c r="N69" s="1"/>
      <c r="O69" s="1"/>
      <c r="P69" s="1"/>
      <c r="Q69" s="1"/>
      <c r="R69" s="1"/>
      <c r="S69" s="1"/>
    </row>
    <row r="70" spans="1:19" ht="12.75">
      <c r="A70" s="1"/>
      <c r="B70" s="1" t="s">
        <v>46</v>
      </c>
      <c r="C70" s="1"/>
      <c r="D70" s="1"/>
      <c r="E70" s="1"/>
      <c r="F70" s="1"/>
      <c r="G70" s="1"/>
      <c r="H70" s="1"/>
      <c r="I70" s="1"/>
      <c r="J70" s="1"/>
      <c r="K70" s="1"/>
      <c r="L70" s="1"/>
      <c r="M70" s="1"/>
      <c r="N70" s="1"/>
      <c r="O70" s="1"/>
      <c r="P70" s="1"/>
      <c r="Q70" s="1"/>
      <c r="R70" s="1"/>
      <c r="S70" s="1"/>
    </row>
    <row r="71" spans="1:19" ht="12.75">
      <c r="A71" s="1"/>
      <c r="B71" s="7"/>
      <c r="C71" s="7"/>
      <c r="D71" s="7"/>
      <c r="E71" s="7"/>
      <c r="F71" s="7"/>
      <c r="G71" s="7"/>
      <c r="H71" s="7"/>
      <c r="I71" s="7"/>
      <c r="J71" s="7"/>
      <c r="K71" s="7"/>
      <c r="L71" s="7"/>
      <c r="M71" s="7"/>
      <c r="N71" s="1"/>
      <c r="O71" s="1"/>
      <c r="P71" s="1"/>
      <c r="Q71" s="1"/>
      <c r="R71" s="1"/>
      <c r="S71" s="1"/>
    </row>
    <row r="72" spans="1:19" ht="12.75">
      <c r="A72" s="1"/>
      <c r="B72" s="7"/>
      <c r="C72" s="7"/>
      <c r="D72" s="7"/>
      <c r="E72" s="7"/>
      <c r="F72" s="7"/>
      <c r="G72" s="7"/>
      <c r="H72" s="7"/>
      <c r="I72" s="7"/>
      <c r="J72" s="7"/>
      <c r="K72" s="7"/>
      <c r="L72" s="7"/>
      <c r="M72" s="7"/>
      <c r="N72" s="1"/>
      <c r="O72" s="1"/>
      <c r="P72" s="1"/>
      <c r="Q72" s="1"/>
      <c r="R72" s="1"/>
      <c r="S72" s="1"/>
    </row>
    <row r="73" spans="1:19" ht="12.75">
      <c r="A73" s="1"/>
      <c r="B73" s="7"/>
      <c r="C73" s="7"/>
      <c r="D73" s="7"/>
      <c r="E73" s="7"/>
      <c r="F73" s="7"/>
      <c r="G73" s="7"/>
      <c r="H73" s="7"/>
      <c r="I73" s="7"/>
      <c r="J73" s="7"/>
      <c r="K73" s="7"/>
      <c r="L73" s="7"/>
      <c r="M73" s="7"/>
      <c r="N73" s="1"/>
      <c r="O73" s="1"/>
      <c r="P73" s="1"/>
      <c r="Q73" s="1"/>
      <c r="R73" s="1"/>
      <c r="S73" s="1"/>
    </row>
    <row r="74" spans="1:19" ht="12.75">
      <c r="A74" s="1"/>
      <c r="B74" s="7"/>
      <c r="C74" s="7"/>
      <c r="D74" s="7"/>
      <c r="E74" s="7"/>
      <c r="F74" s="7"/>
      <c r="G74" s="7"/>
      <c r="H74" s="7"/>
      <c r="I74" s="7"/>
      <c r="J74" s="7"/>
      <c r="K74" s="7"/>
      <c r="L74" s="7"/>
      <c r="M74" s="7"/>
      <c r="N74" s="1"/>
      <c r="O74" s="1"/>
      <c r="P74" s="1"/>
      <c r="Q74" s="1"/>
      <c r="R74" s="1"/>
      <c r="S74" s="1"/>
    </row>
    <row r="75" spans="1:19" ht="12.75">
      <c r="A75" s="1"/>
      <c r="B75" s="7"/>
      <c r="C75" s="7"/>
      <c r="D75" s="7"/>
      <c r="E75" s="7"/>
      <c r="F75" s="7"/>
      <c r="G75" s="7"/>
      <c r="H75" s="7"/>
      <c r="I75" s="7"/>
      <c r="J75" s="7"/>
      <c r="K75" s="7"/>
      <c r="L75" s="7"/>
      <c r="M75" s="7"/>
      <c r="N75" s="1"/>
      <c r="O75" s="1"/>
      <c r="P75" s="1"/>
      <c r="Q75" s="1"/>
      <c r="R75" s="1"/>
      <c r="S75" s="1"/>
    </row>
    <row r="76" spans="1:19" ht="12.75">
      <c r="A76" s="1"/>
      <c r="B76" s="7"/>
      <c r="C76" s="7"/>
      <c r="D76" s="7"/>
      <c r="E76" s="7"/>
      <c r="F76" s="7"/>
      <c r="G76" s="7"/>
      <c r="H76" s="7"/>
      <c r="I76" s="7"/>
      <c r="J76" s="7"/>
      <c r="K76" s="7"/>
      <c r="L76" s="7"/>
      <c r="M76" s="7"/>
      <c r="N76" s="1"/>
      <c r="O76" s="1"/>
      <c r="P76" s="1"/>
      <c r="Q76" s="1"/>
      <c r="R76" s="1"/>
      <c r="S76" s="1"/>
    </row>
    <row r="77" spans="1:19" ht="12.75">
      <c r="A77" s="1"/>
      <c r="B77" s="7"/>
      <c r="C77" s="7"/>
      <c r="D77" s="7"/>
      <c r="E77" s="7"/>
      <c r="F77" s="7"/>
      <c r="G77" s="7"/>
      <c r="H77" s="7"/>
      <c r="I77" s="7"/>
      <c r="J77" s="7"/>
      <c r="K77" s="7"/>
      <c r="L77" s="7"/>
      <c r="M77" s="7"/>
      <c r="N77" s="1"/>
      <c r="O77" s="1"/>
      <c r="P77" s="1"/>
      <c r="Q77" s="1"/>
      <c r="R77" s="1"/>
      <c r="S77" s="1"/>
    </row>
    <row r="78" spans="1:19" ht="12.75">
      <c r="A78" s="1"/>
      <c r="B78" s="7"/>
      <c r="C78" s="7"/>
      <c r="D78" s="7"/>
      <c r="E78" s="7"/>
      <c r="F78" s="7"/>
      <c r="G78" s="7"/>
      <c r="H78" s="7"/>
      <c r="I78" s="7"/>
      <c r="J78" s="7"/>
      <c r="K78" s="7"/>
      <c r="L78" s="7"/>
      <c r="M78" s="7"/>
      <c r="N78" s="1"/>
      <c r="O78" s="1"/>
      <c r="P78" s="1"/>
      <c r="Q78" s="1"/>
      <c r="R78" s="1"/>
      <c r="S78" s="1"/>
    </row>
    <row r="79" spans="1:19" ht="12.75">
      <c r="A79" s="1"/>
      <c r="B79" s="7"/>
      <c r="C79" s="7"/>
      <c r="D79" s="7"/>
      <c r="E79" s="7"/>
      <c r="F79" s="7"/>
      <c r="G79" s="7"/>
      <c r="H79" s="7"/>
      <c r="I79" s="7"/>
      <c r="J79" s="7"/>
      <c r="K79" s="7"/>
      <c r="L79" s="7"/>
      <c r="M79" s="7"/>
      <c r="N79" s="1"/>
      <c r="O79" s="1"/>
      <c r="P79" s="1"/>
      <c r="Q79" s="1"/>
      <c r="R79" s="1"/>
      <c r="S79" s="1"/>
    </row>
    <row r="80" spans="1:19" ht="12.75">
      <c r="A80" s="1"/>
      <c r="B80" s="7"/>
      <c r="C80" s="7"/>
      <c r="D80" s="7"/>
      <c r="E80" s="7"/>
      <c r="F80" s="7"/>
      <c r="G80" s="7"/>
      <c r="H80" s="7"/>
      <c r="I80" s="7"/>
      <c r="J80" s="7"/>
      <c r="K80" s="7"/>
      <c r="L80" s="7"/>
      <c r="M80" s="7"/>
      <c r="N80" s="1"/>
      <c r="O80" s="1"/>
      <c r="P80" s="1"/>
      <c r="Q80" s="1"/>
      <c r="R80" s="1"/>
      <c r="S80" s="1"/>
    </row>
    <row r="81" spans="1:19" ht="12.75">
      <c r="A81" s="1"/>
      <c r="B81" s="7"/>
      <c r="C81" s="7"/>
      <c r="D81" s="7"/>
      <c r="E81" s="7"/>
      <c r="F81" s="7"/>
      <c r="G81" s="7"/>
      <c r="H81" s="7"/>
      <c r="I81" s="7"/>
      <c r="J81" s="7"/>
      <c r="K81" s="7"/>
      <c r="L81" s="7"/>
      <c r="M81" s="7"/>
      <c r="N81" s="1"/>
      <c r="O81" s="1"/>
      <c r="P81" s="1"/>
      <c r="Q81" s="1"/>
      <c r="R81" s="1"/>
      <c r="S81" s="1"/>
    </row>
    <row r="82" spans="1:19" ht="12.75">
      <c r="A82" s="1"/>
      <c r="B82" s="7"/>
      <c r="C82" s="7"/>
      <c r="D82" s="7"/>
      <c r="E82" s="7"/>
      <c r="F82" s="7"/>
      <c r="G82" s="7"/>
      <c r="H82" s="7"/>
      <c r="I82" s="7"/>
      <c r="J82" s="7"/>
      <c r="K82" s="7"/>
      <c r="L82" s="7"/>
      <c r="M82" s="7"/>
      <c r="N82" s="1"/>
      <c r="O82" s="1"/>
      <c r="P82" s="1"/>
      <c r="Q82" s="1"/>
      <c r="R82" s="1"/>
      <c r="S82" s="1"/>
    </row>
    <row r="83" spans="1:19" ht="12.75">
      <c r="A83" s="1"/>
      <c r="B83" s="7"/>
      <c r="C83" s="7"/>
      <c r="D83" s="7"/>
      <c r="E83" s="7"/>
      <c r="F83" s="7"/>
      <c r="G83" s="7"/>
      <c r="H83" s="7"/>
      <c r="I83" s="7"/>
      <c r="J83" s="7"/>
      <c r="K83" s="7"/>
      <c r="L83" s="7"/>
      <c r="M83" s="7"/>
      <c r="N83" s="1"/>
      <c r="O83" s="1"/>
      <c r="P83" s="1"/>
      <c r="Q83" s="1"/>
      <c r="R83" s="1"/>
      <c r="S83" s="1"/>
    </row>
    <row r="84" spans="1:19" ht="12.75">
      <c r="A84" s="1"/>
      <c r="B84" s="7"/>
      <c r="C84" s="7"/>
      <c r="D84" s="7"/>
      <c r="E84" s="7"/>
      <c r="F84" s="7"/>
      <c r="G84" s="7"/>
      <c r="H84" s="7"/>
      <c r="I84" s="7"/>
      <c r="J84" s="7"/>
      <c r="K84" s="7"/>
      <c r="L84" s="7"/>
      <c r="M84" s="7"/>
      <c r="N84" s="1"/>
      <c r="O84" s="1"/>
      <c r="P84" s="1"/>
      <c r="Q84" s="1"/>
      <c r="R84" s="1"/>
      <c r="S84" s="1"/>
    </row>
    <row r="85" spans="1:19" ht="12.75">
      <c r="A85" s="1"/>
      <c r="B85" s="7"/>
      <c r="C85" s="7"/>
      <c r="D85" s="7"/>
      <c r="E85" s="7"/>
      <c r="F85" s="7"/>
      <c r="G85" s="7"/>
      <c r="H85" s="7"/>
      <c r="I85" s="7"/>
      <c r="J85" s="7"/>
      <c r="K85" s="7"/>
      <c r="L85" s="7"/>
      <c r="M85" s="7"/>
      <c r="N85" s="1"/>
      <c r="O85" s="1"/>
      <c r="P85" s="1"/>
      <c r="Q85" s="1"/>
      <c r="R85" s="1"/>
      <c r="S85" s="1"/>
    </row>
    <row r="86" spans="1:19" ht="12.75">
      <c r="A86" s="1"/>
      <c r="B86" s="1"/>
      <c r="C86" s="1"/>
      <c r="D86" s="1"/>
      <c r="E86" s="1"/>
      <c r="F86" s="1"/>
      <c r="G86" s="1"/>
      <c r="H86" s="1"/>
      <c r="I86" s="1"/>
      <c r="J86" s="1"/>
      <c r="K86" s="1"/>
      <c r="L86" s="1"/>
      <c r="M86" s="1"/>
      <c r="N86" s="1"/>
      <c r="O86" s="1"/>
      <c r="P86" s="1"/>
      <c r="Q86" s="1"/>
      <c r="R86" s="1"/>
      <c r="S86" s="1"/>
    </row>
    <row r="87" spans="1:19" ht="12.75">
      <c r="A87" s="1"/>
      <c r="B87" s="1"/>
      <c r="C87" s="1"/>
      <c r="D87" s="1"/>
      <c r="E87" s="1"/>
      <c r="F87" s="1"/>
      <c r="G87" s="1"/>
      <c r="H87" s="1"/>
      <c r="I87" s="1"/>
      <c r="J87" s="1"/>
      <c r="K87" s="1"/>
      <c r="L87" s="1"/>
      <c r="M87" s="1"/>
      <c r="N87" s="1"/>
      <c r="O87" s="1"/>
      <c r="P87" s="1"/>
      <c r="Q87" s="1"/>
      <c r="R87" s="1"/>
      <c r="S87" s="1"/>
    </row>
    <row r="88" spans="1:19" ht="12.75">
      <c r="A88" s="1"/>
      <c r="B88" s="1"/>
      <c r="C88" s="1"/>
      <c r="D88" s="1"/>
      <c r="E88" s="1"/>
      <c r="F88" s="1"/>
      <c r="G88" s="1"/>
      <c r="H88" s="1"/>
      <c r="I88" s="1"/>
      <c r="J88" s="1"/>
      <c r="K88" s="1"/>
      <c r="L88" s="1"/>
      <c r="M88" s="1"/>
      <c r="N88" s="1"/>
      <c r="O88" s="1"/>
      <c r="P88" s="1"/>
      <c r="Q88" s="1"/>
      <c r="R88" s="1"/>
      <c r="S88" s="1"/>
    </row>
    <row r="89" spans="1:19" ht="12.75">
      <c r="A89" s="1"/>
      <c r="B89" s="1"/>
      <c r="C89" s="1"/>
      <c r="D89" s="1"/>
      <c r="E89" s="1"/>
      <c r="F89" s="1"/>
      <c r="G89" s="1"/>
      <c r="H89" s="1"/>
      <c r="I89" s="1"/>
      <c r="J89" s="1"/>
      <c r="K89" s="1"/>
      <c r="L89" s="1"/>
      <c r="M89" s="1"/>
      <c r="N89" s="1"/>
      <c r="O89" s="1"/>
      <c r="P89" s="1"/>
      <c r="Q89" s="1"/>
      <c r="R89" s="1"/>
      <c r="S89" s="1"/>
    </row>
    <row r="90" spans="1:19" ht="12.75">
      <c r="A90" s="1"/>
      <c r="B90" s="1"/>
      <c r="C90" s="1"/>
      <c r="D90" s="1"/>
      <c r="E90" s="1"/>
      <c r="F90" s="1"/>
      <c r="G90" s="1"/>
      <c r="H90" s="1"/>
      <c r="I90" s="1"/>
      <c r="J90" s="1"/>
      <c r="K90" s="1"/>
      <c r="L90" s="1"/>
      <c r="M90" s="1"/>
      <c r="N90" s="1"/>
      <c r="O90" s="1"/>
      <c r="P90" s="1"/>
      <c r="Q90" s="1"/>
      <c r="R90" s="1"/>
      <c r="S90" s="1"/>
    </row>
    <row r="91" spans="1:19" ht="12.75">
      <c r="A91" s="1"/>
      <c r="B91" s="1"/>
      <c r="C91" s="1"/>
      <c r="D91" s="1"/>
      <c r="E91" s="1"/>
      <c r="F91" s="1"/>
      <c r="G91" s="1"/>
      <c r="H91" s="1"/>
      <c r="I91" s="1"/>
      <c r="J91" s="1"/>
      <c r="K91" s="1"/>
      <c r="L91" s="1"/>
      <c r="M91" s="1"/>
      <c r="N91" s="1"/>
      <c r="O91" s="1"/>
      <c r="P91" s="1"/>
      <c r="Q91" s="1"/>
      <c r="R91" s="1"/>
      <c r="S91" s="1"/>
    </row>
    <row r="92" spans="1:19" ht="12.75">
      <c r="A92" s="1"/>
      <c r="B92" s="1"/>
      <c r="C92" s="1"/>
      <c r="D92" s="1"/>
      <c r="E92" s="1"/>
      <c r="F92" s="1"/>
      <c r="G92" s="1"/>
      <c r="H92" s="1"/>
      <c r="I92" s="1"/>
      <c r="J92" s="1"/>
      <c r="K92" s="1"/>
      <c r="L92" s="1"/>
      <c r="M92" s="1"/>
      <c r="N92" s="1"/>
      <c r="O92" s="1"/>
      <c r="P92" s="1"/>
      <c r="Q92" s="1"/>
      <c r="R92" s="1"/>
      <c r="S92" s="1"/>
    </row>
    <row r="93" spans="1:19" ht="12.75">
      <c r="A93" s="1"/>
      <c r="B93" s="1"/>
      <c r="C93" s="1"/>
      <c r="D93" s="1"/>
      <c r="E93" s="1"/>
      <c r="F93" s="1"/>
      <c r="G93" s="1"/>
      <c r="H93" s="1"/>
      <c r="I93" s="1"/>
      <c r="J93" s="1"/>
      <c r="K93" s="1"/>
      <c r="L93" s="1"/>
      <c r="M93" s="1"/>
      <c r="N93" s="1"/>
      <c r="O93" s="1"/>
      <c r="P93" s="1"/>
      <c r="Q93" s="1"/>
      <c r="R93" s="1"/>
      <c r="S93" s="1"/>
    </row>
    <row r="94" spans="1:19" ht="12.75">
      <c r="A94" s="1"/>
      <c r="B94" s="1"/>
      <c r="C94" s="1"/>
      <c r="D94" s="1"/>
      <c r="E94" s="1"/>
      <c r="F94" s="1"/>
      <c r="G94" s="1"/>
      <c r="H94" s="1"/>
      <c r="I94" s="1"/>
      <c r="J94" s="1"/>
      <c r="K94" s="1"/>
      <c r="L94" s="1"/>
      <c r="M94" s="1"/>
      <c r="N94" s="1"/>
      <c r="O94" s="1"/>
      <c r="P94" s="1"/>
      <c r="Q94" s="1"/>
      <c r="R94" s="1"/>
      <c r="S94" s="1"/>
    </row>
    <row r="95" spans="1:19" ht="12.75">
      <c r="A95" s="1"/>
      <c r="B95" s="1"/>
      <c r="C95" s="1"/>
      <c r="D95" s="1"/>
      <c r="E95" s="1"/>
      <c r="F95" s="1"/>
      <c r="G95" s="1"/>
      <c r="H95" s="1"/>
      <c r="I95" s="1"/>
      <c r="J95" s="1"/>
      <c r="K95" s="1"/>
      <c r="L95" s="1"/>
      <c r="M95" s="1"/>
      <c r="N95" s="1"/>
      <c r="O95" s="1"/>
      <c r="P95" s="1"/>
      <c r="Q95" s="1"/>
      <c r="R95" s="1"/>
      <c r="S95" s="1"/>
    </row>
    <row r="96" spans="1:19" ht="12.75">
      <c r="A96" s="1"/>
      <c r="B96" s="1"/>
      <c r="C96" s="1"/>
      <c r="D96" s="1"/>
      <c r="E96" s="1"/>
      <c r="F96" s="1"/>
      <c r="G96" s="1"/>
      <c r="H96" s="1"/>
      <c r="I96" s="1"/>
      <c r="J96" s="1"/>
      <c r="K96" s="1"/>
      <c r="L96" s="1"/>
      <c r="M96" s="1"/>
      <c r="N96" s="1"/>
      <c r="O96" s="1"/>
      <c r="P96" s="1"/>
      <c r="Q96" s="1"/>
      <c r="R96" s="1"/>
      <c r="S96" s="1"/>
    </row>
    <row r="97" spans="1:19" ht="12.75">
      <c r="A97" s="1"/>
      <c r="B97" s="1"/>
      <c r="C97" s="1"/>
      <c r="D97" s="1"/>
      <c r="E97" s="1"/>
      <c r="F97" s="1"/>
      <c r="G97" s="1"/>
      <c r="H97" s="1"/>
      <c r="I97" s="1"/>
      <c r="J97" s="1"/>
      <c r="K97" s="1"/>
      <c r="L97" s="1"/>
      <c r="M97" s="1"/>
      <c r="N97" s="1"/>
      <c r="O97" s="1"/>
      <c r="P97" s="1"/>
      <c r="Q97" s="1"/>
      <c r="R97" s="1"/>
      <c r="S97" s="1"/>
    </row>
    <row r="98" spans="1:19" ht="12.75">
      <c r="A98" s="1"/>
      <c r="B98" s="1"/>
      <c r="C98" s="1"/>
      <c r="D98" s="1"/>
      <c r="E98" s="1"/>
      <c r="F98" s="1"/>
      <c r="G98" s="1"/>
      <c r="H98" s="1"/>
      <c r="I98" s="1"/>
      <c r="J98" s="1"/>
      <c r="K98" s="1"/>
      <c r="L98" s="1"/>
      <c r="M98" s="1"/>
      <c r="N98" s="1"/>
      <c r="O98" s="1"/>
      <c r="P98" s="1"/>
      <c r="Q98" s="1"/>
      <c r="R98" s="1"/>
      <c r="S98" s="1"/>
    </row>
    <row r="99" spans="1:19" ht="12.75">
      <c r="A99" s="1"/>
      <c r="B99" s="1"/>
      <c r="C99" s="1"/>
      <c r="D99" s="1"/>
      <c r="E99" s="1"/>
      <c r="F99" s="1"/>
      <c r="G99" s="1"/>
      <c r="H99" s="1"/>
      <c r="I99" s="1"/>
      <c r="J99" s="1"/>
      <c r="K99" s="1"/>
      <c r="L99" s="1"/>
      <c r="M99" s="1"/>
      <c r="N99" s="1"/>
      <c r="O99" s="1"/>
      <c r="P99" s="1"/>
      <c r="Q99" s="1"/>
      <c r="R99" s="1"/>
      <c r="S99" s="1"/>
    </row>
    <row r="100" spans="1:19" ht="12.75">
      <c r="A100" s="1"/>
      <c r="B100" s="1"/>
      <c r="C100" s="1"/>
      <c r="D100" s="1"/>
      <c r="E100" s="1"/>
      <c r="F100" s="1"/>
      <c r="G100" s="1"/>
      <c r="H100" s="1"/>
      <c r="I100" s="1"/>
      <c r="J100" s="1"/>
      <c r="K100" s="1"/>
      <c r="L100" s="1"/>
      <c r="M100" s="1"/>
      <c r="N100" s="1"/>
      <c r="O100" s="1"/>
      <c r="P100" s="1"/>
      <c r="Q100" s="1"/>
      <c r="R100" s="1"/>
      <c r="S100" s="1"/>
    </row>
    <row r="101" spans="1:19" ht="12.75">
      <c r="A101" s="1"/>
      <c r="B101" s="1"/>
      <c r="C101" s="1"/>
      <c r="D101" s="1"/>
      <c r="E101" s="1"/>
      <c r="F101" s="1"/>
      <c r="G101" s="1"/>
      <c r="H101" s="1"/>
      <c r="I101" s="1"/>
      <c r="J101" s="1"/>
      <c r="K101" s="1"/>
      <c r="L101" s="1"/>
      <c r="M101" s="1"/>
      <c r="N101" s="1"/>
      <c r="O101" s="1"/>
      <c r="P101" s="1"/>
      <c r="Q101" s="1"/>
      <c r="R101" s="1"/>
      <c r="S101" s="1"/>
    </row>
    <row r="102" spans="1:19" ht="12.75">
      <c r="A102" s="1"/>
      <c r="B102" s="1" t="s">
        <v>47</v>
      </c>
      <c r="C102" s="1"/>
      <c r="D102" s="1"/>
      <c r="E102" s="1"/>
      <c r="F102" s="1"/>
      <c r="G102" s="1"/>
      <c r="H102" s="1"/>
      <c r="I102" s="1"/>
      <c r="J102" s="1"/>
      <c r="K102" s="1"/>
      <c r="L102" s="1"/>
      <c r="M102" s="1"/>
      <c r="N102" s="1"/>
      <c r="O102" s="1"/>
      <c r="P102" s="1"/>
      <c r="Q102" s="1"/>
      <c r="R102" s="1"/>
      <c r="S102" s="1"/>
    </row>
    <row r="103" spans="1:19" ht="12.75">
      <c r="A103" s="1"/>
      <c r="B103" s="1" t="s">
        <v>48</v>
      </c>
      <c r="C103" s="1"/>
      <c r="D103" s="1"/>
      <c r="E103" s="1"/>
      <c r="F103" s="1"/>
      <c r="G103" s="1"/>
      <c r="H103" s="1"/>
      <c r="I103" s="1"/>
      <c r="J103" s="1"/>
      <c r="K103" s="1"/>
      <c r="L103" s="1"/>
      <c r="M103" s="1"/>
      <c r="N103" s="1"/>
      <c r="O103" s="1"/>
      <c r="P103" s="1"/>
      <c r="Q103" s="1"/>
      <c r="R103" s="1"/>
      <c r="S103" s="1"/>
    </row>
    <row r="104" spans="1:19" ht="12.75">
      <c r="A104" s="1"/>
      <c r="B104" s="1" t="s">
        <v>49</v>
      </c>
      <c r="C104" s="1"/>
      <c r="D104" s="1"/>
      <c r="E104" s="1"/>
      <c r="F104" s="1"/>
      <c r="G104" s="1"/>
      <c r="H104" s="1"/>
      <c r="I104" s="1"/>
      <c r="J104" s="1"/>
      <c r="K104" s="1"/>
      <c r="L104" s="1"/>
      <c r="M104" s="1"/>
      <c r="N104" s="1"/>
      <c r="O104" s="1"/>
      <c r="P104" s="1"/>
      <c r="Q104" s="1"/>
      <c r="R104" s="1"/>
      <c r="S104" s="1"/>
    </row>
    <row r="105" spans="1:19" ht="12.75">
      <c r="A105" s="1"/>
      <c r="B105" s="1" t="s">
        <v>50</v>
      </c>
      <c r="C105" s="1"/>
      <c r="D105" s="1"/>
      <c r="E105" s="1"/>
      <c r="F105" s="1"/>
      <c r="G105" s="1"/>
      <c r="H105" s="1"/>
      <c r="I105" s="1"/>
      <c r="J105" s="1"/>
      <c r="K105" s="1"/>
      <c r="L105" s="1"/>
      <c r="M105" s="1"/>
      <c r="N105" s="1"/>
      <c r="O105" s="1"/>
      <c r="P105" s="1"/>
      <c r="Q105" s="1"/>
      <c r="R105" s="1"/>
      <c r="S105" s="1"/>
    </row>
    <row r="106" spans="1:19" ht="12.75">
      <c r="A106" s="1"/>
      <c r="B106" s="1"/>
      <c r="C106" s="1"/>
      <c r="D106" s="1"/>
      <c r="E106" s="1"/>
      <c r="F106" s="1"/>
      <c r="G106" s="1"/>
      <c r="H106" s="1"/>
      <c r="I106" s="1"/>
      <c r="J106" s="1"/>
      <c r="K106" s="1"/>
      <c r="L106" s="1"/>
      <c r="M106" s="1"/>
      <c r="N106" s="1"/>
      <c r="O106" s="1"/>
      <c r="P106" s="1"/>
      <c r="Q106" s="1"/>
      <c r="R106" s="1"/>
      <c r="S106" s="1"/>
    </row>
    <row r="107" spans="1:19" ht="12.75">
      <c r="A107" s="1"/>
      <c r="B107" s="1" t="s">
        <v>51</v>
      </c>
      <c r="C107" s="1"/>
      <c r="D107" s="1"/>
      <c r="E107" s="1"/>
      <c r="F107" s="1"/>
      <c r="G107" s="1"/>
      <c r="H107" s="1"/>
      <c r="I107" s="1"/>
      <c r="J107" s="1"/>
      <c r="K107" s="1"/>
      <c r="L107" s="1"/>
      <c r="M107" s="1"/>
      <c r="N107" s="1"/>
      <c r="O107" s="1"/>
      <c r="P107" s="1"/>
      <c r="Q107" s="1"/>
      <c r="R107" s="1"/>
      <c r="S107" s="1"/>
    </row>
    <row r="108" spans="1:19" ht="12.75">
      <c r="A108" s="1"/>
      <c r="B108" s="1" t="s">
        <v>52</v>
      </c>
      <c r="C108" s="1"/>
      <c r="D108" s="1"/>
      <c r="E108" s="1"/>
      <c r="F108" s="1"/>
      <c r="G108" s="1"/>
      <c r="H108" s="1"/>
      <c r="I108" s="1"/>
      <c r="J108" s="1"/>
      <c r="K108" s="1"/>
      <c r="L108" s="1"/>
      <c r="M108" s="1"/>
      <c r="N108" s="1"/>
      <c r="O108" s="1"/>
      <c r="P108" s="1"/>
      <c r="Q108" s="1"/>
      <c r="R108" s="1"/>
      <c r="S108" s="1"/>
    </row>
    <row r="109" spans="1:19" ht="12.75">
      <c r="A109" s="1"/>
      <c r="B109" s="1" t="s">
        <v>53</v>
      </c>
      <c r="C109" s="1"/>
      <c r="D109" s="1"/>
      <c r="E109" s="1"/>
      <c r="F109" s="1"/>
      <c r="G109" s="1"/>
      <c r="H109" s="1"/>
      <c r="I109" s="1"/>
      <c r="J109" s="1"/>
      <c r="K109" s="1"/>
      <c r="L109" s="1"/>
      <c r="M109" s="1"/>
      <c r="N109" s="1"/>
      <c r="O109" s="1"/>
      <c r="P109" s="1"/>
      <c r="Q109" s="1"/>
      <c r="R109" s="1"/>
      <c r="S109" s="1"/>
    </row>
    <row r="110" spans="1:19" ht="12.75">
      <c r="A110" s="1"/>
      <c r="B110" s="1" t="s">
        <v>54</v>
      </c>
      <c r="C110" s="1"/>
      <c r="D110" s="1"/>
      <c r="E110" s="1"/>
      <c r="F110" s="1"/>
      <c r="G110" s="1"/>
      <c r="H110" s="1"/>
      <c r="I110" s="1"/>
      <c r="J110" s="1"/>
      <c r="K110" s="1"/>
      <c r="L110" s="1"/>
      <c r="M110" s="1"/>
      <c r="N110" s="1"/>
      <c r="O110" s="1"/>
      <c r="P110" s="1"/>
      <c r="Q110" s="1"/>
      <c r="R110" s="1"/>
      <c r="S110" s="1"/>
    </row>
    <row r="111" spans="1:19" ht="12.75">
      <c r="A111" s="1"/>
      <c r="B111" s="1" t="s">
        <v>55</v>
      </c>
      <c r="C111" s="1"/>
      <c r="D111" s="1"/>
      <c r="E111" s="1"/>
      <c r="F111" s="1"/>
      <c r="G111" s="1"/>
      <c r="H111" s="1"/>
      <c r="I111" s="1"/>
      <c r="J111" s="1"/>
      <c r="K111" s="1"/>
      <c r="L111" s="1"/>
      <c r="M111" s="1"/>
      <c r="N111" s="1"/>
      <c r="O111" s="1"/>
      <c r="P111" s="1"/>
      <c r="Q111" s="1"/>
      <c r="R111" s="1"/>
      <c r="S111" s="1"/>
    </row>
    <row r="112" spans="1:19" ht="12.75">
      <c r="A112" s="1"/>
      <c r="B112" s="1"/>
      <c r="C112" s="1"/>
      <c r="D112" s="1"/>
      <c r="E112" s="1"/>
      <c r="F112" s="1"/>
      <c r="G112" s="1"/>
      <c r="H112" s="1"/>
      <c r="I112" s="1"/>
      <c r="J112" s="1"/>
      <c r="K112" s="1"/>
      <c r="L112" s="1"/>
      <c r="M112" s="1"/>
      <c r="N112" s="1"/>
      <c r="O112" s="1"/>
      <c r="P112" s="1"/>
      <c r="Q112" s="1"/>
      <c r="R112" s="1"/>
      <c r="S112" s="1"/>
    </row>
    <row r="113" spans="1:19" ht="12.75">
      <c r="A113" s="1"/>
      <c r="B113" s="8" t="s">
        <v>56</v>
      </c>
      <c r="C113" s="5"/>
      <c r="D113" s="5"/>
      <c r="E113" s="5"/>
      <c r="F113" s="1"/>
      <c r="G113" s="1"/>
      <c r="H113" s="1"/>
      <c r="I113" s="1"/>
      <c r="J113" s="1"/>
      <c r="K113" s="1"/>
      <c r="L113" s="1"/>
      <c r="M113" s="1"/>
      <c r="N113" s="1"/>
      <c r="O113" s="1"/>
      <c r="P113" s="1"/>
      <c r="Q113" s="1"/>
      <c r="R113" s="1"/>
      <c r="S113" s="1"/>
    </row>
    <row r="114" spans="1:19" ht="12.75">
      <c r="A114" s="1"/>
      <c r="B114" s="8" t="s">
        <v>57</v>
      </c>
      <c r="C114" s="5"/>
      <c r="D114" s="5"/>
      <c r="E114" s="5"/>
      <c r="F114" s="1"/>
      <c r="G114" s="1"/>
      <c r="H114" s="1"/>
      <c r="I114" s="1"/>
      <c r="J114" s="1"/>
      <c r="K114" s="1"/>
      <c r="L114" s="1"/>
      <c r="M114" s="1"/>
      <c r="N114" s="1"/>
      <c r="O114" s="1"/>
      <c r="P114" s="1"/>
      <c r="Q114" s="1"/>
      <c r="R114" s="1"/>
      <c r="S114" s="1"/>
    </row>
    <row r="115" spans="1:19" ht="12.75">
      <c r="A115" s="1"/>
      <c r="B115" s="8" t="s">
        <v>58</v>
      </c>
      <c r="C115" s="5"/>
      <c r="D115" s="5"/>
      <c r="E115" s="5"/>
      <c r="F115" s="1"/>
      <c r="G115" s="1"/>
      <c r="H115" s="1"/>
      <c r="I115" s="1"/>
      <c r="J115" s="1"/>
      <c r="K115" s="1"/>
      <c r="L115" s="1"/>
      <c r="M115" s="1"/>
      <c r="N115" s="1"/>
      <c r="O115" s="1"/>
      <c r="P115" s="1"/>
      <c r="Q115" s="1"/>
      <c r="R115" s="1"/>
      <c r="S115" s="1"/>
    </row>
    <row r="116" spans="1:19" ht="12.75">
      <c r="A116" s="7"/>
      <c r="B116" s="8" t="s">
        <v>59</v>
      </c>
      <c r="C116" s="5"/>
      <c r="D116" s="5"/>
      <c r="E116" s="5"/>
      <c r="F116" s="1"/>
      <c r="G116" s="1"/>
      <c r="H116" s="1"/>
      <c r="I116" s="1"/>
      <c r="J116" s="1"/>
      <c r="K116" s="1"/>
      <c r="L116" s="1"/>
      <c r="M116" s="1"/>
      <c r="N116" s="1"/>
      <c r="O116" s="1"/>
      <c r="P116" s="1"/>
      <c r="Q116" s="1"/>
      <c r="R116" s="7"/>
      <c r="S116" s="7"/>
    </row>
    <row r="117" spans="1:19" ht="12.75">
      <c r="A117" s="7"/>
      <c r="B117" s="1"/>
      <c r="C117" s="1"/>
      <c r="D117" s="1"/>
      <c r="E117" s="1"/>
      <c r="F117" s="1"/>
      <c r="G117" s="1"/>
      <c r="H117" s="1"/>
      <c r="I117" s="1"/>
      <c r="J117" s="1"/>
      <c r="K117" s="1"/>
      <c r="L117" s="1"/>
      <c r="M117" s="1"/>
      <c r="N117" s="1"/>
      <c r="O117" s="1"/>
      <c r="P117" s="1"/>
      <c r="Q117" s="1"/>
      <c r="R117" s="7"/>
      <c r="S117" s="7"/>
    </row>
    <row r="118" spans="1:19" ht="12.75">
      <c r="A118" s="7"/>
      <c r="B118" s="1"/>
      <c r="C118" s="1"/>
      <c r="D118" s="1"/>
      <c r="E118" s="1"/>
      <c r="F118" s="1"/>
      <c r="G118" s="1"/>
      <c r="H118" s="1"/>
      <c r="I118" s="1"/>
      <c r="J118" s="1"/>
      <c r="K118" s="1"/>
      <c r="L118" s="1"/>
      <c r="M118" s="1"/>
      <c r="N118" s="1"/>
      <c r="O118" s="1"/>
      <c r="P118" s="1"/>
      <c r="Q118" s="1"/>
      <c r="R118" s="7"/>
      <c r="S118" s="7"/>
    </row>
    <row r="119" spans="1:19" ht="12.75">
      <c r="A119" s="7"/>
      <c r="B119" s="4" t="s">
        <v>60</v>
      </c>
      <c r="C119" s="1"/>
      <c r="D119" s="1"/>
      <c r="E119" s="1"/>
      <c r="F119" s="1"/>
      <c r="G119" s="1"/>
      <c r="H119" s="1"/>
      <c r="I119" s="1"/>
      <c r="J119" s="1"/>
      <c r="K119" s="1"/>
      <c r="L119" s="1"/>
      <c r="M119" s="1"/>
      <c r="N119" s="7"/>
      <c r="O119" s="7"/>
      <c r="P119" s="7"/>
      <c r="Q119" s="7"/>
      <c r="R119" s="7"/>
      <c r="S119" s="7"/>
    </row>
    <row r="120" spans="1:19" ht="12.75">
      <c r="A120" s="7"/>
      <c r="B120" s="4" t="s">
        <v>61</v>
      </c>
      <c r="C120" s="1"/>
      <c r="D120" s="1"/>
      <c r="E120" s="1"/>
      <c r="F120" s="1"/>
      <c r="G120" s="1"/>
      <c r="H120" s="1"/>
      <c r="I120" s="1"/>
      <c r="J120" s="1"/>
      <c r="K120" s="1"/>
      <c r="L120" s="1"/>
      <c r="M120" s="1"/>
      <c r="N120" s="7"/>
      <c r="O120" s="7"/>
      <c r="P120" s="7"/>
      <c r="Q120" s="7"/>
      <c r="R120" s="7"/>
      <c r="S120" s="7"/>
    </row>
    <row r="121" spans="1:19" ht="12.75">
      <c r="A121" s="7"/>
      <c r="B121" s="1"/>
      <c r="C121" s="1"/>
      <c r="D121" s="1"/>
      <c r="E121" s="1"/>
      <c r="F121" s="1"/>
      <c r="G121" s="4" t="s">
        <v>62</v>
      </c>
      <c r="H121" s="1"/>
      <c r="I121" s="1"/>
      <c r="J121" s="1"/>
      <c r="K121" s="1"/>
      <c r="L121" s="1"/>
      <c r="M121" s="1"/>
      <c r="N121" s="7"/>
      <c r="O121" s="7"/>
      <c r="P121" s="7"/>
      <c r="Q121" s="7"/>
      <c r="R121" s="7"/>
      <c r="S121" s="7"/>
    </row>
    <row r="122" spans="1:19" ht="12.75">
      <c r="A122" s="7"/>
      <c r="B122" s="7"/>
      <c r="C122" s="7"/>
      <c r="D122" s="7"/>
      <c r="E122" s="7"/>
      <c r="F122" s="7"/>
      <c r="G122" s="7"/>
      <c r="H122" s="7"/>
      <c r="I122" s="7"/>
      <c r="J122" s="7"/>
      <c r="K122" s="7"/>
      <c r="L122" s="7"/>
      <c r="M122" s="7"/>
      <c r="N122" s="7"/>
      <c r="O122" s="7"/>
      <c r="P122" s="7"/>
      <c r="Q122" s="7"/>
      <c r="R122" s="7"/>
      <c r="S122" s="7"/>
    </row>
    <row r="123" spans="1:19" ht="12.75">
      <c r="A123" s="7"/>
      <c r="B123" s="7"/>
      <c r="C123" s="7"/>
      <c r="D123" s="7"/>
      <c r="E123" s="7"/>
      <c r="F123" s="7"/>
      <c r="G123" s="7"/>
      <c r="H123" s="7"/>
      <c r="I123" s="7"/>
      <c r="J123" s="7"/>
      <c r="K123" s="7"/>
      <c r="L123" s="7"/>
      <c r="M123" s="7"/>
      <c r="N123" s="7"/>
      <c r="O123" s="7"/>
      <c r="P123" s="7"/>
      <c r="Q123" s="7"/>
      <c r="R123" s="7"/>
      <c r="S123" s="7"/>
    </row>
    <row r="124" spans="1:19" ht="12.75">
      <c r="A124" s="7"/>
      <c r="B124" s="7"/>
      <c r="C124" s="7"/>
      <c r="D124" s="7"/>
      <c r="E124" s="7"/>
      <c r="F124" s="7"/>
      <c r="G124" s="7"/>
      <c r="H124" s="7"/>
      <c r="I124" s="7"/>
      <c r="J124" s="7"/>
      <c r="K124" s="7"/>
      <c r="L124" s="7"/>
      <c r="M124" s="7"/>
      <c r="N124" s="7"/>
      <c r="O124" s="7"/>
      <c r="P124" s="7"/>
      <c r="Q124" s="7"/>
      <c r="R124" s="7"/>
      <c r="S124" s="7"/>
    </row>
    <row r="125" spans="1:19" ht="12.75">
      <c r="A125" s="7"/>
      <c r="B125" s="7"/>
      <c r="C125" s="7"/>
      <c r="D125" s="7"/>
      <c r="E125" s="7"/>
      <c r="F125" s="7"/>
      <c r="G125" s="7"/>
      <c r="H125" s="7"/>
      <c r="I125" s="7"/>
      <c r="J125" s="7"/>
      <c r="K125" s="7"/>
      <c r="L125" s="7"/>
      <c r="M125" s="7"/>
      <c r="N125" s="7"/>
      <c r="O125" s="7"/>
      <c r="P125" s="7"/>
      <c r="Q125" s="7"/>
      <c r="R125" s="7"/>
      <c r="S125" s="7"/>
    </row>
  </sheetData>
  <sheetProtection password="9BBF" sheet="1"/>
  <hyperlinks>
    <hyperlink ref="J4" r:id="rId1" display="ERJABE007@yahoo.com"/>
  </hyperlinks>
  <printOptions/>
  <pageMargins left="0.7479166666666667" right="0.7479166666666667" top="0.9840277777777777" bottom="0.9840277777777777" header="0.5118055555555555" footer="0.5118055555555555"/>
  <pageSetup fitToHeight="2" fitToWidth="1"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P48"/>
  <sheetViews>
    <sheetView workbookViewId="0" topLeftCell="A7">
      <selection activeCell="B4" sqref="B4"/>
    </sheetView>
  </sheetViews>
  <sheetFormatPr defaultColWidth="9.140625" defaultRowHeight="12.75"/>
  <cols>
    <col min="1" max="1" width="27.28125" style="0" customWidth="1"/>
    <col min="2" max="2" width="25.7109375" style="0" customWidth="1"/>
    <col min="3" max="3" width="11.7109375" style="0" customWidth="1"/>
    <col min="4" max="5" width="0" style="0" hidden="1" customWidth="1"/>
    <col min="6" max="6" width="25.7109375" style="0" customWidth="1"/>
    <col min="7" max="7" width="11.7109375" style="0" customWidth="1"/>
    <col min="8" max="8" width="0.42578125" style="0" customWidth="1"/>
    <col min="12" max="12" width="2.28125" style="0" customWidth="1"/>
  </cols>
  <sheetData>
    <row r="1" spans="1:16" ht="217.5" customHeight="1">
      <c r="A1" s="1"/>
      <c r="B1" s="1"/>
      <c r="C1" s="1"/>
      <c r="D1" s="1"/>
      <c r="E1" s="1"/>
      <c r="F1" s="1"/>
      <c r="G1" s="1"/>
      <c r="H1" s="1"/>
      <c r="I1" s="1"/>
      <c r="J1" s="1"/>
      <c r="K1" s="1"/>
      <c r="L1" s="9"/>
      <c r="M1" s="7"/>
      <c r="N1" s="7"/>
      <c r="O1" s="7"/>
      <c r="P1" s="7"/>
    </row>
    <row r="2" spans="1:16" ht="18" customHeight="1">
      <c r="A2" s="10" t="s">
        <v>63</v>
      </c>
      <c r="B2" s="9"/>
      <c r="C2" s="9"/>
      <c r="D2" s="9"/>
      <c r="E2" s="9"/>
      <c r="F2" s="9"/>
      <c r="G2" s="9"/>
      <c r="H2" s="11"/>
      <c r="I2" s="9"/>
      <c r="J2" s="9"/>
      <c r="K2" s="9"/>
      <c r="L2" s="9"/>
      <c r="M2" s="7"/>
      <c r="N2" s="7"/>
      <c r="O2" s="7"/>
      <c r="P2" s="7"/>
    </row>
    <row r="3" spans="1:16" ht="24.75" customHeight="1">
      <c r="A3" s="12"/>
      <c r="B3" s="13" t="s">
        <v>64</v>
      </c>
      <c r="C3" s="14"/>
      <c r="D3" s="12"/>
      <c r="E3" s="12"/>
      <c r="F3" s="13" t="s">
        <v>65</v>
      </c>
      <c r="G3" s="12"/>
      <c r="H3" s="12"/>
      <c r="I3" s="1"/>
      <c r="J3" s="1"/>
      <c r="K3" s="1"/>
      <c r="L3" s="9"/>
      <c r="M3" s="7"/>
      <c r="N3" s="7"/>
      <c r="O3" s="7"/>
      <c r="P3" s="7"/>
    </row>
    <row r="4" spans="1:16" ht="26.25" customHeight="1">
      <c r="A4" s="15" t="s">
        <v>66</v>
      </c>
      <c r="B4" s="16">
        <v>4.75</v>
      </c>
      <c r="C4" s="14"/>
      <c r="D4" s="17">
        <f>F4*2.2</f>
        <v>99.00000000000001</v>
      </c>
      <c r="E4" s="12"/>
      <c r="F4" s="16">
        <v>45</v>
      </c>
      <c r="G4" s="12"/>
      <c r="H4" s="12"/>
      <c r="I4" s="1"/>
      <c r="J4" s="1"/>
      <c r="K4" s="1"/>
      <c r="L4" s="9"/>
      <c r="M4" s="7"/>
      <c r="N4" s="7"/>
      <c r="O4" s="7"/>
      <c r="P4" s="7"/>
    </row>
    <row r="5" spans="1:16" ht="25.5" customHeight="1">
      <c r="A5" s="18" t="s">
        <v>67</v>
      </c>
      <c r="B5" s="12">
        <f>(SQRT((B4/4)/3.14))*2</f>
        <v>1.2299344915495234</v>
      </c>
      <c r="C5" s="14"/>
      <c r="D5" s="12">
        <f>(SQRT((D4/4)/3.14))*2</f>
        <v>5.6150389509229734</v>
      </c>
      <c r="E5" s="12"/>
      <c r="F5" s="12">
        <f>D5*2.54</f>
        <v>14.262198935344353</v>
      </c>
      <c r="G5" s="12"/>
      <c r="H5" s="12"/>
      <c r="I5" s="1"/>
      <c r="J5" s="1"/>
      <c r="K5" s="1"/>
      <c r="L5" s="9"/>
      <c r="M5" s="7"/>
      <c r="N5" s="7"/>
      <c r="O5" s="7"/>
      <c r="P5" s="7"/>
    </row>
    <row r="6" spans="1:16" ht="24.75" customHeight="1">
      <c r="A6" s="18" t="s">
        <v>68</v>
      </c>
      <c r="B6" s="12">
        <f>(16.6*(B5)^-0.235)*B5</f>
        <v>19.447680156582816</v>
      </c>
      <c r="C6" s="14"/>
      <c r="D6" s="12">
        <f>(16.6*(D5)^-0.235)*D5</f>
        <v>62.138813951639804</v>
      </c>
      <c r="E6" s="12"/>
      <c r="F6" s="12">
        <f>D6*2.54</f>
        <v>157.8325874371651</v>
      </c>
      <c r="G6" s="12"/>
      <c r="H6" s="12"/>
      <c r="I6" s="1"/>
      <c r="J6" s="1"/>
      <c r="K6" s="1"/>
      <c r="L6" s="9"/>
      <c r="M6" s="7"/>
      <c r="N6" s="7"/>
      <c r="O6" s="7"/>
      <c r="P6" s="7"/>
    </row>
    <row r="7" spans="1:16" ht="21" customHeight="1">
      <c r="A7" s="18" t="s">
        <v>69</v>
      </c>
      <c r="B7" s="12">
        <f>0.2*(B6)</f>
        <v>3.8895360313165632</v>
      </c>
      <c r="C7" s="14"/>
      <c r="D7" s="12">
        <f>0.2*(D6)</f>
        <v>12.42776279032796</v>
      </c>
      <c r="E7" s="12"/>
      <c r="F7" s="12">
        <f>D7*2.54</f>
        <v>31.56651748743302</v>
      </c>
      <c r="G7" s="12"/>
      <c r="H7" s="12"/>
      <c r="I7" s="1"/>
      <c r="J7" s="1"/>
      <c r="K7" s="1"/>
      <c r="L7" s="9"/>
      <c r="M7" s="7"/>
      <c r="N7" s="7"/>
      <c r="O7" s="7"/>
      <c r="P7" s="7"/>
    </row>
    <row r="8" spans="1:16" ht="21" customHeight="1">
      <c r="A8" s="18" t="s">
        <v>70</v>
      </c>
      <c r="B8" s="12">
        <f>B7</f>
        <v>3.8895360313165632</v>
      </c>
      <c r="C8" s="14"/>
      <c r="D8" s="12">
        <f>D7</f>
        <v>12.42776279032796</v>
      </c>
      <c r="E8" s="12"/>
      <c r="F8" s="12">
        <f>D8*2.54</f>
        <v>31.56651748743302</v>
      </c>
      <c r="G8" s="12"/>
      <c r="H8" s="12"/>
      <c r="I8" s="1"/>
      <c r="J8" s="1"/>
      <c r="K8" s="1"/>
      <c r="L8" s="9"/>
      <c r="M8" s="7"/>
      <c r="N8" s="7"/>
      <c r="O8" s="7"/>
      <c r="P8" s="7"/>
    </row>
    <row r="9" spans="1:16" ht="20.25" customHeight="1">
      <c r="A9" s="18" t="s">
        <v>71</v>
      </c>
      <c r="B9" s="12">
        <f>B6-(2*(B7))</f>
        <v>11.66860809394969</v>
      </c>
      <c r="C9" s="14"/>
      <c r="D9" s="12">
        <f>D6-(2*(D7))</f>
        <v>37.28328837098388</v>
      </c>
      <c r="E9" s="12"/>
      <c r="F9" s="12">
        <f>D9*2.54</f>
        <v>94.69955246229907</v>
      </c>
      <c r="G9" s="12"/>
      <c r="H9" s="12"/>
      <c r="I9" s="1"/>
      <c r="J9" s="1"/>
      <c r="K9" s="1"/>
      <c r="L9" s="9"/>
      <c r="M9" s="7"/>
      <c r="N9" s="7"/>
      <c r="O9" s="7"/>
      <c r="P9" s="7"/>
    </row>
    <row r="10" spans="1:16" ht="20.25" customHeight="1">
      <c r="A10" s="19" t="s">
        <v>72</v>
      </c>
      <c r="B10" s="14"/>
      <c r="C10" s="14"/>
      <c r="D10" s="14"/>
      <c r="E10" s="14"/>
      <c r="F10" s="14"/>
      <c r="G10" s="14"/>
      <c r="H10" s="14"/>
      <c r="I10" s="1"/>
      <c r="J10" s="1"/>
      <c r="K10" s="1"/>
      <c r="L10" s="9"/>
      <c r="M10" s="7"/>
      <c r="N10" s="7"/>
      <c r="O10" s="7"/>
      <c r="P10" s="7"/>
    </row>
    <row r="11" spans="1:16" ht="21" customHeight="1">
      <c r="A11" s="20" t="s">
        <v>73</v>
      </c>
      <c r="B11" s="12">
        <f>SQRT(((B4/4)/3.14)*4)*2</f>
        <v>2.459868983099047</v>
      </c>
      <c r="C11" s="14"/>
      <c r="D11" s="12">
        <f>SQRT(((D4/4)/3.14)*4)*2</f>
        <v>11.230077901845947</v>
      </c>
      <c r="E11" s="12"/>
      <c r="F11" s="12">
        <f>D11*2.54</f>
        <v>28.524397870688706</v>
      </c>
      <c r="G11" s="12"/>
      <c r="H11" s="12"/>
      <c r="I11" s="1"/>
      <c r="J11" s="1"/>
      <c r="K11" s="1"/>
      <c r="L11" s="9"/>
      <c r="M11" s="7"/>
      <c r="N11" s="7"/>
      <c r="O11" s="7"/>
      <c r="P11" s="7"/>
    </row>
    <row r="12" spans="1:16" ht="21" customHeight="1">
      <c r="A12" s="20" t="s">
        <v>74</v>
      </c>
      <c r="B12" s="12">
        <f>SQRT(((B4/4)/3.14)*2.5)*2</f>
        <v>1.9446971830488062</v>
      </c>
      <c r="C12" s="14"/>
      <c r="D12" s="12">
        <f>SQRT(((D4/4)/3.14)*2.5)*2</f>
        <v>8.878156117739506</v>
      </c>
      <c r="E12" s="12"/>
      <c r="F12" s="12">
        <f>D12*2.54</f>
        <v>22.550516539058346</v>
      </c>
      <c r="G12" s="12"/>
      <c r="H12" s="12"/>
      <c r="I12" s="1"/>
      <c r="J12" s="1"/>
      <c r="K12" s="1"/>
      <c r="L12" s="9"/>
      <c r="M12" s="7"/>
      <c r="N12" s="7"/>
      <c r="O12" s="7"/>
      <c r="P12" s="7"/>
    </row>
    <row r="13" spans="1:16" ht="21" customHeight="1">
      <c r="A13" s="20" t="s">
        <v>75</v>
      </c>
      <c r="B13" s="12">
        <f>SQRT(((B4/4)/3.14)*2.125)*2</f>
        <v>1.7929222135090712</v>
      </c>
      <c r="C13" s="21"/>
      <c r="D13" s="12">
        <f>SQRT(((D4/4)/3.14)*2.125)*2</f>
        <v>8.18525550262862</v>
      </c>
      <c r="E13" s="12"/>
      <c r="F13" s="12">
        <f>D13*2.54</f>
        <v>20.790548976676693</v>
      </c>
      <c r="G13" s="12"/>
      <c r="H13" s="12"/>
      <c r="I13" s="1"/>
      <c r="J13" s="1"/>
      <c r="K13" s="1"/>
      <c r="L13" s="9"/>
      <c r="M13" s="7"/>
      <c r="N13" s="7"/>
      <c r="O13" s="7"/>
      <c r="P13" s="7"/>
    </row>
    <row r="14" spans="1:16" ht="21" customHeight="1">
      <c r="A14" s="22" t="s">
        <v>76</v>
      </c>
      <c r="B14" s="12">
        <f>B6*0.15</f>
        <v>2.9171520234874224</v>
      </c>
      <c r="C14" s="14"/>
      <c r="D14" s="12">
        <f>D6*0.15</f>
        <v>9.32082209274597</v>
      </c>
      <c r="E14" s="23"/>
      <c r="F14" s="12">
        <f>D14*2.54</f>
        <v>23.674888115574767</v>
      </c>
      <c r="G14" s="12"/>
      <c r="H14" s="12"/>
      <c r="I14" s="1"/>
      <c r="J14" s="1"/>
      <c r="K14" s="1"/>
      <c r="L14" s="9"/>
      <c r="M14" s="7"/>
      <c r="N14" s="7"/>
      <c r="O14" s="7"/>
      <c r="P14" s="7"/>
    </row>
    <row r="15" spans="1:16" ht="21" customHeight="1">
      <c r="A15" s="24" t="s">
        <v>77</v>
      </c>
      <c r="B15" s="12">
        <f>260/(B6/19.5)</f>
        <v>260.69947465090655</v>
      </c>
      <c r="C15" s="13" t="s">
        <v>78</v>
      </c>
      <c r="D15" s="12">
        <f>260/(D6/19.5)</f>
        <v>81.59151547285376</v>
      </c>
      <c r="E15" s="12"/>
      <c r="F15" s="12">
        <f>D15</f>
        <v>81.59151547285376</v>
      </c>
      <c r="G15" s="13" t="s">
        <v>78</v>
      </c>
      <c r="H15" s="12"/>
      <c r="I15" s="1"/>
      <c r="J15" s="1"/>
      <c r="K15" s="1"/>
      <c r="L15" s="9"/>
      <c r="M15" s="7"/>
      <c r="N15" s="7"/>
      <c r="O15" s="7"/>
      <c r="P15" s="7"/>
    </row>
    <row r="16" spans="1:16" ht="21" customHeight="1">
      <c r="A16" s="12"/>
      <c r="B16" s="12">
        <f>280/(B6/19.5)</f>
        <v>280.75328039328394</v>
      </c>
      <c r="C16" s="13" t="s">
        <v>79</v>
      </c>
      <c r="D16" s="12">
        <f>280/(D6/19.5)</f>
        <v>87.86778589384251</v>
      </c>
      <c r="E16" s="12"/>
      <c r="F16" s="12">
        <f>D16</f>
        <v>87.86778589384251</v>
      </c>
      <c r="G16" s="13" t="s">
        <v>79</v>
      </c>
      <c r="H16" s="12"/>
      <c r="I16" s="1"/>
      <c r="J16" s="1"/>
      <c r="K16" s="1"/>
      <c r="L16" s="9"/>
      <c r="M16" s="7"/>
      <c r="N16" s="7"/>
      <c r="O16" s="7"/>
      <c r="P16" s="7"/>
    </row>
    <row r="17" spans="1:16" ht="2.25" customHeight="1">
      <c r="A17" s="12"/>
      <c r="B17" s="12"/>
      <c r="C17" s="12"/>
      <c r="D17" s="12"/>
      <c r="E17" s="12"/>
      <c r="F17" s="12"/>
      <c r="G17" s="12"/>
      <c r="H17" s="12"/>
      <c r="I17" s="1"/>
      <c r="J17" s="1"/>
      <c r="K17" s="1"/>
      <c r="L17" s="9"/>
      <c r="M17" s="7"/>
      <c r="N17" s="7"/>
      <c r="O17" s="7"/>
      <c r="P17" s="7"/>
    </row>
    <row r="18" spans="1:16" ht="12.75" customHeight="1">
      <c r="A18" s="9"/>
      <c r="B18" s="9"/>
      <c r="C18" s="9"/>
      <c r="D18" s="9"/>
      <c r="E18" s="9"/>
      <c r="F18" s="9"/>
      <c r="G18" s="9"/>
      <c r="H18" s="9"/>
      <c r="I18" s="9"/>
      <c r="J18" s="9"/>
      <c r="K18" s="9"/>
      <c r="L18" s="9"/>
      <c r="M18" s="7"/>
      <c r="N18" s="7"/>
      <c r="O18" s="7"/>
      <c r="P18" s="7"/>
    </row>
    <row r="19" spans="1:16" ht="12.75">
      <c r="A19" s="4" t="s">
        <v>80</v>
      </c>
      <c r="B19" s="1"/>
      <c r="C19" s="1"/>
      <c r="D19" s="1"/>
      <c r="E19" s="1"/>
      <c r="F19" s="1"/>
      <c r="G19" s="1"/>
      <c r="H19" s="1"/>
      <c r="I19" s="1"/>
      <c r="J19" s="1"/>
      <c r="K19" s="1"/>
      <c r="L19" s="9"/>
      <c r="M19" s="7"/>
      <c r="N19" s="7"/>
      <c r="O19" s="7"/>
      <c r="P19" s="7"/>
    </row>
    <row r="20" spans="1:16" ht="12.75">
      <c r="A20" s="1"/>
      <c r="B20" s="1"/>
      <c r="C20" s="1"/>
      <c r="D20" s="1"/>
      <c r="E20" s="1"/>
      <c r="F20" s="1"/>
      <c r="G20" s="1"/>
      <c r="H20" s="1"/>
      <c r="I20" s="1"/>
      <c r="J20" s="1"/>
      <c r="K20" s="1"/>
      <c r="L20" s="9"/>
      <c r="M20" s="7"/>
      <c r="N20" s="7"/>
      <c r="O20" s="7"/>
      <c r="P20" s="7"/>
    </row>
    <row r="21" spans="1:16" ht="12.75">
      <c r="A21" s="1"/>
      <c r="B21" s="1"/>
      <c r="C21" s="1"/>
      <c r="D21" s="1"/>
      <c r="E21" s="1"/>
      <c r="F21" s="1"/>
      <c r="G21" s="1"/>
      <c r="H21" s="1"/>
      <c r="I21" s="1"/>
      <c r="J21" s="1"/>
      <c r="K21" s="1"/>
      <c r="L21" s="9"/>
      <c r="M21" s="7"/>
      <c r="N21" s="7"/>
      <c r="O21" s="7"/>
      <c r="P21" s="7"/>
    </row>
    <row r="22" spans="1:16" ht="12.75">
      <c r="A22" s="1"/>
      <c r="B22" s="1"/>
      <c r="C22" s="1"/>
      <c r="D22" s="1"/>
      <c r="E22" s="1"/>
      <c r="F22" s="1"/>
      <c r="G22" s="1"/>
      <c r="H22" s="1"/>
      <c r="I22" s="1"/>
      <c r="J22" s="1"/>
      <c r="K22" s="1"/>
      <c r="L22" s="9"/>
      <c r="M22" s="7"/>
      <c r="N22" s="7"/>
      <c r="O22" s="7"/>
      <c r="P22" s="7"/>
    </row>
    <row r="23" spans="1:16" ht="12.75">
      <c r="A23" s="1"/>
      <c r="B23" s="1"/>
      <c r="C23" s="1"/>
      <c r="D23" s="1"/>
      <c r="E23" s="1"/>
      <c r="F23" s="1"/>
      <c r="G23" s="1"/>
      <c r="H23" s="1"/>
      <c r="I23" s="1"/>
      <c r="J23" s="1"/>
      <c r="K23" s="1"/>
      <c r="L23" s="9"/>
      <c r="M23" s="7"/>
      <c r="N23" s="7"/>
      <c r="O23" s="7"/>
      <c r="P23" s="7"/>
    </row>
    <row r="24" spans="1:16" ht="12.75">
      <c r="A24" s="1"/>
      <c r="B24" s="1"/>
      <c r="C24" s="1"/>
      <c r="D24" s="1"/>
      <c r="E24" s="1"/>
      <c r="F24" s="1"/>
      <c r="G24" s="1"/>
      <c r="H24" s="1"/>
      <c r="I24" s="1"/>
      <c r="J24" s="1"/>
      <c r="K24" s="1"/>
      <c r="L24" s="9"/>
      <c r="M24" s="7"/>
      <c r="N24" s="7"/>
      <c r="O24" s="7"/>
      <c r="P24" s="7"/>
    </row>
    <row r="25" spans="1:16" ht="12.75">
      <c r="A25" s="1"/>
      <c r="B25" s="1"/>
      <c r="C25" s="1"/>
      <c r="D25" s="1"/>
      <c r="E25" s="1"/>
      <c r="F25" s="1"/>
      <c r="G25" s="1"/>
      <c r="H25" s="1"/>
      <c r="I25" s="1"/>
      <c r="J25" s="1"/>
      <c r="K25" s="1"/>
      <c r="L25" s="9"/>
      <c r="M25" s="7"/>
      <c r="N25" s="7"/>
      <c r="O25" s="7"/>
      <c r="P25" s="7"/>
    </row>
    <row r="26" spans="1:16" ht="12.75">
      <c r="A26" s="1"/>
      <c r="B26" s="1"/>
      <c r="C26" s="1"/>
      <c r="D26" s="1"/>
      <c r="E26" s="1"/>
      <c r="F26" s="1"/>
      <c r="G26" s="1"/>
      <c r="H26" s="1"/>
      <c r="I26" s="1"/>
      <c r="J26" s="1"/>
      <c r="K26" s="1"/>
      <c r="L26" s="9"/>
      <c r="M26" s="7"/>
      <c r="N26" s="7"/>
      <c r="O26" s="7"/>
      <c r="P26" s="7"/>
    </row>
    <row r="27" spans="1:16" ht="12.75">
      <c r="A27" s="1"/>
      <c r="B27" s="1"/>
      <c r="C27" s="1"/>
      <c r="D27" s="1"/>
      <c r="E27" s="1"/>
      <c r="F27" s="1"/>
      <c r="G27" s="1"/>
      <c r="H27" s="1"/>
      <c r="I27" s="1"/>
      <c r="J27" s="1"/>
      <c r="K27" s="1"/>
      <c r="L27" s="9"/>
      <c r="M27" s="7"/>
      <c r="N27" s="7"/>
      <c r="O27" s="7"/>
      <c r="P27" s="7"/>
    </row>
    <row r="28" spans="1:16" ht="12.75">
      <c r="A28" s="1"/>
      <c r="B28" s="1"/>
      <c r="C28" s="1"/>
      <c r="D28" s="1"/>
      <c r="E28" s="1"/>
      <c r="F28" s="1"/>
      <c r="G28" s="1"/>
      <c r="H28" s="1"/>
      <c r="I28" s="1"/>
      <c r="J28" s="1"/>
      <c r="K28" s="1"/>
      <c r="L28" s="9"/>
      <c r="M28" s="7"/>
      <c r="N28" s="7"/>
      <c r="O28" s="7"/>
      <c r="P28" s="7"/>
    </row>
    <row r="29" spans="1:16" ht="12.75">
      <c r="A29" s="1"/>
      <c r="B29" s="1"/>
      <c r="C29" s="1"/>
      <c r="D29" s="1"/>
      <c r="E29" s="1"/>
      <c r="F29" s="1"/>
      <c r="G29" s="1"/>
      <c r="H29" s="1"/>
      <c r="I29" s="1"/>
      <c r="J29" s="1"/>
      <c r="K29" s="1"/>
      <c r="L29" s="9"/>
      <c r="M29" s="7"/>
      <c r="N29" s="7"/>
      <c r="O29" s="7"/>
      <c r="P29" s="7"/>
    </row>
    <row r="30" spans="1:16" ht="12.75">
      <c r="A30" s="1"/>
      <c r="B30" s="1"/>
      <c r="C30" s="1"/>
      <c r="D30" s="1"/>
      <c r="E30" s="1"/>
      <c r="F30" s="1"/>
      <c r="G30" s="1"/>
      <c r="H30" s="1"/>
      <c r="I30" s="1"/>
      <c r="J30" s="1"/>
      <c r="K30" s="1"/>
      <c r="L30" s="9"/>
      <c r="M30" s="7"/>
      <c r="N30" s="7"/>
      <c r="O30" s="7"/>
      <c r="P30" s="7"/>
    </row>
    <row r="31" spans="1:16" ht="12.75">
      <c r="A31" s="1"/>
      <c r="B31" s="1"/>
      <c r="C31" s="1"/>
      <c r="D31" s="1"/>
      <c r="E31" s="1"/>
      <c r="F31" s="1"/>
      <c r="G31" s="1"/>
      <c r="H31" s="1"/>
      <c r="I31" s="1"/>
      <c r="J31" s="1"/>
      <c r="K31" s="1"/>
      <c r="L31" s="9"/>
      <c r="M31" s="7"/>
      <c r="N31" s="7"/>
      <c r="O31" s="7"/>
      <c r="P31" s="7"/>
    </row>
    <row r="32" spans="1:16" ht="12.75">
      <c r="A32" s="1"/>
      <c r="B32" s="1"/>
      <c r="C32" s="1"/>
      <c r="D32" s="1"/>
      <c r="E32" s="1"/>
      <c r="F32" s="1"/>
      <c r="G32" s="1"/>
      <c r="H32" s="1"/>
      <c r="I32" s="1"/>
      <c r="J32" s="1"/>
      <c r="K32" s="1"/>
      <c r="L32" s="9"/>
      <c r="M32" s="7"/>
      <c r="N32" s="7"/>
      <c r="O32" s="7"/>
      <c r="P32" s="7"/>
    </row>
    <row r="33" spans="1:16" ht="12.75">
      <c r="A33" s="1"/>
      <c r="B33" s="1"/>
      <c r="C33" s="1"/>
      <c r="D33" s="1"/>
      <c r="E33" s="1"/>
      <c r="F33" s="1"/>
      <c r="G33" s="1"/>
      <c r="H33" s="1"/>
      <c r="I33" s="1"/>
      <c r="J33" s="1"/>
      <c r="K33" s="1"/>
      <c r="L33" s="9"/>
      <c r="M33" s="7"/>
      <c r="N33" s="7"/>
      <c r="O33" s="7"/>
      <c r="P33" s="7"/>
    </row>
    <row r="34" spans="1:16" ht="12.75">
      <c r="A34" s="1"/>
      <c r="B34" s="1"/>
      <c r="C34" s="1"/>
      <c r="D34" s="1"/>
      <c r="E34" s="1"/>
      <c r="F34" s="1"/>
      <c r="G34" s="1"/>
      <c r="H34" s="1"/>
      <c r="I34" s="1" t="s">
        <v>62</v>
      </c>
      <c r="J34" s="1"/>
      <c r="K34" s="1"/>
      <c r="L34" s="9"/>
      <c r="M34" s="7"/>
      <c r="N34" s="7"/>
      <c r="O34" s="7"/>
      <c r="P34" s="7"/>
    </row>
    <row r="35" spans="1:16" ht="12.75">
      <c r="A35" s="1"/>
      <c r="B35" s="1"/>
      <c r="C35" s="1"/>
      <c r="D35" s="1"/>
      <c r="E35" s="1"/>
      <c r="F35" s="1"/>
      <c r="G35" s="1"/>
      <c r="H35" s="1"/>
      <c r="I35" s="1"/>
      <c r="J35" s="1"/>
      <c r="K35" s="1"/>
      <c r="L35" s="9"/>
      <c r="M35" s="7"/>
      <c r="N35" s="7"/>
      <c r="O35" s="7"/>
      <c r="P35" s="7"/>
    </row>
    <row r="36" spans="1:16" ht="12.75">
      <c r="A36" s="25" t="s">
        <v>81</v>
      </c>
      <c r="B36" s="1"/>
      <c r="C36" s="1"/>
      <c r="D36" s="1"/>
      <c r="E36" s="1"/>
      <c r="F36" s="1"/>
      <c r="G36" s="1"/>
      <c r="H36" s="1"/>
      <c r="I36" s="1"/>
      <c r="J36" s="1"/>
      <c r="K36" s="1"/>
      <c r="L36" s="9"/>
      <c r="M36" s="7"/>
      <c r="N36" s="7"/>
      <c r="O36" s="7"/>
      <c r="P36" s="7"/>
    </row>
    <row r="37" spans="1:16" ht="12.75">
      <c r="A37" s="1"/>
      <c r="B37" s="1"/>
      <c r="C37" s="1"/>
      <c r="D37" s="1"/>
      <c r="E37" s="1"/>
      <c r="F37" s="1"/>
      <c r="G37" s="1"/>
      <c r="H37" s="1"/>
      <c r="I37" s="1"/>
      <c r="J37" s="1"/>
      <c r="K37" s="1"/>
      <c r="L37" s="9"/>
      <c r="M37" s="7"/>
      <c r="N37" s="7"/>
      <c r="O37" s="7"/>
      <c r="P37" s="7"/>
    </row>
    <row r="38" spans="1:16" ht="12.75">
      <c r="A38" s="9"/>
      <c r="B38" s="9"/>
      <c r="C38" s="9"/>
      <c r="D38" s="9"/>
      <c r="E38" s="9"/>
      <c r="F38" s="9"/>
      <c r="G38" s="9"/>
      <c r="H38" s="9"/>
      <c r="I38" s="9"/>
      <c r="J38" s="9"/>
      <c r="K38" s="9"/>
      <c r="L38" s="9"/>
      <c r="M38" s="7"/>
      <c r="N38" s="7"/>
      <c r="O38" s="7"/>
      <c r="P38" s="7"/>
    </row>
    <row r="39" spans="1:16" ht="12.75">
      <c r="A39" s="7"/>
      <c r="B39" s="7"/>
      <c r="C39" s="7"/>
      <c r="D39" s="7"/>
      <c r="E39" s="7"/>
      <c r="F39" s="7"/>
      <c r="G39" s="7"/>
      <c r="H39" s="7"/>
      <c r="I39" s="7"/>
      <c r="J39" s="7"/>
      <c r="K39" s="7"/>
      <c r="L39" s="7"/>
      <c r="M39" s="7"/>
      <c r="N39" s="7"/>
      <c r="O39" s="7"/>
      <c r="P39" s="7"/>
    </row>
    <row r="40" spans="1:16" ht="12.75">
      <c r="A40" s="7"/>
      <c r="B40" s="7"/>
      <c r="C40" s="7"/>
      <c r="D40" s="7"/>
      <c r="E40" s="7"/>
      <c r="F40" s="7"/>
      <c r="G40" s="7"/>
      <c r="H40" s="7"/>
      <c r="I40" s="7"/>
      <c r="J40" s="7"/>
      <c r="K40" s="7"/>
      <c r="L40" s="7"/>
      <c r="M40" s="7"/>
      <c r="N40" s="7"/>
      <c r="O40" s="7"/>
      <c r="P40" s="7"/>
    </row>
    <row r="41" spans="1:16" ht="12.75">
      <c r="A41" s="7"/>
      <c r="B41" s="7"/>
      <c r="C41" s="7"/>
      <c r="D41" s="7"/>
      <c r="E41" s="7"/>
      <c r="F41" s="7"/>
      <c r="G41" s="7"/>
      <c r="H41" s="7"/>
      <c r="I41" s="7"/>
      <c r="J41" s="7"/>
      <c r="K41" s="7"/>
      <c r="L41" s="7"/>
      <c r="M41" s="7"/>
      <c r="N41" s="7"/>
      <c r="O41" s="7"/>
      <c r="P41" s="7"/>
    </row>
    <row r="42" spans="1:16" ht="12.75">
      <c r="A42" s="7"/>
      <c r="B42" s="7"/>
      <c r="C42" s="7"/>
      <c r="D42" s="7"/>
      <c r="E42" s="7"/>
      <c r="F42" s="7"/>
      <c r="G42" s="7"/>
      <c r="H42" s="7"/>
      <c r="I42" s="7"/>
      <c r="J42" s="7"/>
      <c r="K42" s="7"/>
      <c r="L42" s="7"/>
      <c r="M42" s="7"/>
      <c r="N42" s="7"/>
      <c r="O42" s="7"/>
      <c r="P42" s="7"/>
    </row>
    <row r="43" spans="1:16" ht="12.75">
      <c r="A43" s="7"/>
      <c r="B43" s="7"/>
      <c r="C43" s="7"/>
      <c r="D43" s="7"/>
      <c r="E43" s="7"/>
      <c r="F43" s="7"/>
      <c r="G43" s="7"/>
      <c r="H43" s="7"/>
      <c r="I43" s="7"/>
      <c r="J43" s="7"/>
      <c r="K43" s="7"/>
      <c r="L43" s="7"/>
      <c r="M43" s="7"/>
      <c r="N43" s="7"/>
      <c r="O43" s="7"/>
      <c r="P43" s="7"/>
    </row>
    <row r="44" spans="1:16" ht="12.75">
      <c r="A44" s="7"/>
      <c r="B44" s="7"/>
      <c r="C44" s="7"/>
      <c r="D44" s="7"/>
      <c r="E44" s="7"/>
      <c r="F44" s="7"/>
      <c r="G44" s="7"/>
      <c r="H44" s="7"/>
      <c r="I44" s="7"/>
      <c r="J44" s="7"/>
      <c r="K44" s="7"/>
      <c r="L44" s="7"/>
      <c r="M44" s="7"/>
      <c r="N44" s="7"/>
      <c r="O44" s="7"/>
      <c r="P44" s="7"/>
    </row>
    <row r="45" spans="1:16" ht="12.75">
      <c r="A45" s="7"/>
      <c r="B45" s="7"/>
      <c r="C45" s="7"/>
      <c r="D45" s="7"/>
      <c r="E45" s="7"/>
      <c r="F45" s="7"/>
      <c r="G45" s="7"/>
      <c r="H45" s="7"/>
      <c r="I45" s="7"/>
      <c r="J45" s="7"/>
      <c r="K45" s="7"/>
      <c r="L45" s="7"/>
      <c r="M45" s="7"/>
      <c r="N45" s="7"/>
      <c r="O45" s="7"/>
      <c r="P45" s="7"/>
    </row>
    <row r="46" spans="1:16" ht="12.75">
      <c r="A46" s="7"/>
      <c r="B46" s="7"/>
      <c r="C46" s="7"/>
      <c r="D46" s="7"/>
      <c r="E46" s="7"/>
      <c r="F46" s="7"/>
      <c r="G46" s="7"/>
      <c r="H46" s="7"/>
      <c r="I46" s="7"/>
      <c r="J46" s="7"/>
      <c r="K46" s="7"/>
      <c r="L46" s="7"/>
      <c r="M46" s="7"/>
      <c r="N46" s="7"/>
      <c r="O46" s="7"/>
      <c r="P46" s="7"/>
    </row>
    <row r="47" spans="1:16" ht="12.75">
      <c r="A47" s="7"/>
      <c r="B47" s="7"/>
      <c r="C47" s="7"/>
      <c r="D47" s="7"/>
      <c r="E47" s="7"/>
      <c r="F47" s="7"/>
      <c r="G47" s="7"/>
      <c r="H47" s="7"/>
      <c r="I47" s="7"/>
      <c r="J47" s="7"/>
      <c r="K47" s="7"/>
      <c r="L47" s="7"/>
      <c r="M47" s="7"/>
      <c r="N47" s="7"/>
      <c r="O47" s="7"/>
      <c r="P47" s="7"/>
    </row>
    <row r="48" spans="1:16" ht="12.75">
      <c r="A48" s="7"/>
      <c r="B48" s="7"/>
      <c r="C48" s="7"/>
      <c r="D48" s="7"/>
      <c r="E48" s="7"/>
      <c r="F48" s="7"/>
      <c r="G48" s="7"/>
      <c r="H48" s="7"/>
      <c r="I48" s="7"/>
      <c r="J48" s="7"/>
      <c r="K48" s="7"/>
      <c r="L48" s="7"/>
      <c r="M48" s="7"/>
      <c r="N48" s="7"/>
      <c r="O48" s="7"/>
      <c r="P48" s="7"/>
    </row>
  </sheetData>
  <sheetProtection password="9BBF" sheet="1"/>
  <printOptions/>
  <pageMargins left="0.7479166666666667" right="0.7479166666666667" top="0.9840277777777777" bottom="0.9840277777777777" header="0.5118055555555555" footer="0.5118055555555555"/>
  <pageSetup fitToHeight="1" fitToWidth="1" horizontalDpi="300" verticalDpi="300" orientation="portrait"/>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A54"/>
  <sheetViews>
    <sheetView workbookViewId="0" topLeftCell="A1">
      <selection activeCell="O12" sqref="O12"/>
    </sheetView>
  </sheetViews>
  <sheetFormatPr defaultColWidth="9.140625" defaultRowHeight="12.75"/>
  <cols>
    <col min="2" max="2" width="22.00390625" style="0" customWidth="1"/>
    <col min="3" max="3" width="2.140625" style="0" customWidth="1"/>
    <col min="4" max="4" width="13.7109375" style="0" customWidth="1"/>
    <col min="5" max="5" width="3.8515625" style="0" customWidth="1"/>
    <col min="6" max="6" width="9.421875" style="0" customWidth="1"/>
    <col min="7" max="7" width="13.57421875" style="0" customWidth="1"/>
    <col min="8" max="8" width="5.8515625" style="0" customWidth="1"/>
    <col min="9" max="10" width="15.140625" style="0" customWidth="1"/>
    <col min="11" max="11" width="2.140625" style="0" customWidth="1"/>
    <col min="12" max="12" width="12.28125" style="0" customWidth="1"/>
    <col min="13" max="13" width="8.7109375" style="0" customWidth="1"/>
    <col min="14" max="14" width="12.140625" style="0" customWidth="1"/>
    <col min="15" max="15" width="13.57421875" style="0" customWidth="1"/>
    <col min="16" max="16" width="15.28125" style="0" customWidth="1"/>
    <col min="17" max="17" width="2.140625" style="7" customWidth="1"/>
    <col min="18" max="18" width="1.8515625" style="0" customWidth="1"/>
    <col min="19" max="19" width="2.140625" style="0" customWidth="1"/>
    <col min="20" max="23" width="2.00390625" style="0" customWidth="1"/>
  </cols>
  <sheetData>
    <row r="1" spans="1:27" ht="25.5" customHeight="1">
      <c r="A1" s="1"/>
      <c r="B1" s="1"/>
      <c r="C1" s="1"/>
      <c r="D1" s="1"/>
      <c r="E1" s="1"/>
      <c r="F1" s="1"/>
      <c r="G1" s="1"/>
      <c r="H1" s="1"/>
      <c r="I1" s="1"/>
      <c r="J1" s="1"/>
      <c r="K1" s="1"/>
      <c r="L1" s="1"/>
      <c r="M1" s="1"/>
      <c r="N1" s="1"/>
      <c r="O1" s="1"/>
      <c r="P1" s="1"/>
      <c r="Q1" s="9"/>
      <c r="R1" s="1"/>
      <c r="S1" s="1"/>
      <c r="T1" s="1"/>
      <c r="U1" s="1"/>
      <c r="V1" s="1"/>
      <c r="W1" s="1"/>
      <c r="X1" s="1"/>
      <c r="Y1" s="1"/>
      <c r="Z1" s="1"/>
      <c r="AA1" s="1"/>
    </row>
    <row r="2" spans="1:27" ht="25.5">
      <c r="A2" s="1"/>
      <c r="B2" s="26" t="s">
        <v>82</v>
      </c>
      <c r="C2" s="27"/>
      <c r="D2" s="27"/>
      <c r="E2" s="27"/>
      <c r="F2" s="27"/>
      <c r="G2" s="27"/>
      <c r="H2" s="27"/>
      <c r="I2" s="27"/>
      <c r="J2" s="27"/>
      <c r="K2" s="27"/>
      <c r="L2" s="28">
        <f>'Calculator Version 1.4'!$B$4</f>
        <v>4.75</v>
      </c>
      <c r="M2" s="26" t="s">
        <v>83</v>
      </c>
      <c r="N2" s="12"/>
      <c r="O2" s="12"/>
      <c r="P2" s="29"/>
      <c r="Q2" s="9"/>
      <c r="R2" s="1"/>
      <c r="S2" s="1"/>
      <c r="T2" s="1"/>
      <c r="U2" s="1"/>
      <c r="V2" s="1"/>
      <c r="W2" s="1"/>
      <c r="X2" s="1"/>
      <c r="Y2" s="1"/>
      <c r="Z2" s="1"/>
      <c r="AA2" s="1"/>
    </row>
    <row r="3" spans="1:27" ht="12.75">
      <c r="A3" s="1"/>
      <c r="B3" s="1"/>
      <c r="C3" s="1"/>
      <c r="D3" s="1"/>
      <c r="E3" s="1"/>
      <c r="F3" s="1"/>
      <c r="G3" s="1"/>
      <c r="H3" s="1"/>
      <c r="I3" s="1"/>
      <c r="J3" s="1"/>
      <c r="K3" s="1"/>
      <c r="L3" s="1"/>
      <c r="M3" s="1"/>
      <c r="N3" s="1"/>
      <c r="O3" s="1"/>
      <c r="P3" s="1"/>
      <c r="Q3" s="9"/>
      <c r="R3" s="1"/>
      <c r="S3" s="1"/>
      <c r="T3" s="1"/>
      <c r="U3" s="1"/>
      <c r="V3" s="1"/>
      <c r="W3" s="1"/>
      <c r="X3" s="1"/>
      <c r="Y3" s="1"/>
      <c r="Z3" s="1"/>
      <c r="AA3" s="1"/>
    </row>
    <row r="4" spans="1:27" ht="12.75">
      <c r="A4" s="1"/>
      <c r="B4" s="1"/>
      <c r="C4" s="1"/>
      <c r="D4" s="1"/>
      <c r="E4" s="1"/>
      <c r="F4" s="1"/>
      <c r="G4" s="1"/>
      <c r="H4" s="1"/>
      <c r="I4" s="1"/>
      <c r="J4" s="1"/>
      <c r="K4" s="1"/>
      <c r="L4" s="1"/>
      <c r="M4" s="1"/>
      <c r="N4" s="1"/>
      <c r="O4" s="1"/>
      <c r="P4" s="1"/>
      <c r="Q4" s="9"/>
      <c r="R4" s="30"/>
      <c r="S4" s="30"/>
      <c r="T4" s="30"/>
      <c r="U4" s="30"/>
      <c r="V4" s="30"/>
      <c r="W4" s="1"/>
      <c r="X4" s="1"/>
      <c r="Y4" s="1"/>
      <c r="Z4" s="1"/>
      <c r="AA4" s="1"/>
    </row>
    <row r="5" spans="1:27" ht="12.75">
      <c r="A5" s="1"/>
      <c r="B5" s="1"/>
      <c r="C5" s="1"/>
      <c r="D5" s="1"/>
      <c r="E5" s="1"/>
      <c r="F5" s="1"/>
      <c r="G5" s="1"/>
      <c r="H5" s="1"/>
      <c r="I5" s="1"/>
      <c r="J5" s="1"/>
      <c r="K5" s="9"/>
      <c r="L5" s="31" t="s">
        <v>84</v>
      </c>
      <c r="M5" s="9"/>
      <c r="N5" s="9"/>
      <c r="O5" s="9"/>
      <c r="P5" s="9"/>
      <c r="Q5" s="9"/>
      <c r="R5" s="30"/>
      <c r="S5" s="30"/>
      <c r="T5" s="30"/>
      <c r="U5" s="30"/>
      <c r="V5" s="30"/>
      <c r="W5" s="1"/>
      <c r="X5" s="1"/>
      <c r="Y5" s="1"/>
      <c r="Z5" s="1"/>
      <c r="AA5" s="1"/>
    </row>
    <row r="6" spans="1:27" ht="12.75">
      <c r="A6" s="1"/>
      <c r="B6" s="1"/>
      <c r="C6" s="1"/>
      <c r="D6" s="1"/>
      <c r="E6" s="1"/>
      <c r="F6" s="1"/>
      <c r="G6" s="1"/>
      <c r="H6" s="1"/>
      <c r="I6" s="1"/>
      <c r="J6" s="1"/>
      <c r="K6" s="9"/>
      <c r="L6" s="1"/>
      <c r="M6" s="1"/>
      <c r="N6" s="1"/>
      <c r="O6" s="1"/>
      <c r="P6" s="1"/>
      <c r="Q6" s="9"/>
      <c r="R6" s="29"/>
      <c r="S6" s="29"/>
      <c r="T6" s="29"/>
      <c r="U6" s="29"/>
      <c r="V6" s="29"/>
      <c r="W6" s="1"/>
      <c r="X6" s="1"/>
      <c r="Y6" s="1"/>
      <c r="Z6" s="1"/>
      <c r="AA6" s="1"/>
    </row>
    <row r="7" spans="1:27" ht="12.75">
      <c r="A7" s="1"/>
      <c r="B7" s="1"/>
      <c r="C7" s="1"/>
      <c r="D7" s="1"/>
      <c r="E7" s="1"/>
      <c r="F7" s="1"/>
      <c r="G7" s="1"/>
      <c r="H7" s="1"/>
      <c r="I7" s="1"/>
      <c r="J7" s="1"/>
      <c r="K7" s="9"/>
      <c r="L7" s="4" t="s">
        <v>85</v>
      </c>
      <c r="M7" s="1"/>
      <c r="N7" s="1"/>
      <c r="O7" s="1"/>
      <c r="P7" s="1"/>
      <c r="Q7" s="9"/>
      <c r="R7" s="29" t="s">
        <v>86</v>
      </c>
      <c r="S7" s="29"/>
      <c r="T7" s="29"/>
      <c r="U7" s="29"/>
      <c r="V7" s="29"/>
      <c r="W7" s="1"/>
      <c r="X7" s="1"/>
      <c r="Y7" s="1"/>
      <c r="Z7" s="1"/>
      <c r="AA7" s="1"/>
    </row>
    <row r="8" spans="1:27" ht="12.75">
      <c r="A8" s="1"/>
      <c r="B8" s="1"/>
      <c r="C8" s="1"/>
      <c r="D8" s="1"/>
      <c r="E8" s="1"/>
      <c r="F8" s="1"/>
      <c r="G8" s="1"/>
      <c r="H8" s="1"/>
      <c r="I8" s="1"/>
      <c r="J8" s="1"/>
      <c r="K8" s="9"/>
      <c r="L8" s="32" t="s">
        <v>73</v>
      </c>
      <c r="M8" s="1"/>
      <c r="N8" s="1"/>
      <c r="O8" s="1">
        <f>(S33+S39+S43)/144</f>
        <v>0.6799914630004437</v>
      </c>
      <c r="P8" s="1"/>
      <c r="Q8" s="9"/>
      <c r="R8" s="29" t="s">
        <v>87</v>
      </c>
      <c r="S8" s="29">
        <f>'Calculator Version 1.4'!$B$11</f>
        <v>2.459868983099047</v>
      </c>
      <c r="T8" s="29"/>
      <c r="U8" s="29" t="s">
        <v>88</v>
      </c>
      <c r="V8" s="29">
        <f>S8*3.14</f>
        <v>7.723988606931007</v>
      </c>
      <c r="W8" s="1"/>
      <c r="X8" s="1"/>
      <c r="Y8" s="1"/>
      <c r="Z8" s="1"/>
      <c r="AA8" s="1"/>
    </row>
    <row r="9" spans="1:27" ht="12.75">
      <c r="A9" s="1"/>
      <c r="B9" s="1"/>
      <c r="C9" s="1"/>
      <c r="D9" s="1"/>
      <c r="E9" s="1"/>
      <c r="F9" s="1"/>
      <c r="G9" s="1"/>
      <c r="H9" s="1"/>
      <c r="I9" s="1"/>
      <c r="J9" s="1"/>
      <c r="K9" s="9"/>
      <c r="L9" s="32" t="s">
        <v>74</v>
      </c>
      <c r="M9" s="1"/>
      <c r="N9" s="1"/>
      <c r="O9" s="1">
        <f>(S34+S40+S43)/144</f>
        <v>0.6130745810549785</v>
      </c>
      <c r="P9" s="1"/>
      <c r="Q9" s="9"/>
      <c r="R9" s="29" t="s">
        <v>89</v>
      </c>
      <c r="S9" s="29">
        <f>'Calculator Version 1.4'!$B$5</f>
        <v>1.2299344915495234</v>
      </c>
      <c r="T9" s="29"/>
      <c r="U9" s="29" t="s">
        <v>90</v>
      </c>
      <c r="V9" s="29">
        <f>S9*3.14</f>
        <v>3.8619943034655035</v>
      </c>
      <c r="W9" s="1"/>
      <c r="X9" s="1"/>
      <c r="Y9" s="1"/>
      <c r="Z9" s="1"/>
      <c r="AA9" s="1"/>
    </row>
    <row r="10" spans="1:27" ht="12.75">
      <c r="A10" s="1"/>
      <c r="B10" s="1"/>
      <c r="C10" s="1"/>
      <c r="D10" s="1"/>
      <c r="E10" s="1"/>
      <c r="F10" s="1"/>
      <c r="G10" s="1"/>
      <c r="H10" s="1"/>
      <c r="I10" s="1"/>
      <c r="J10" s="1"/>
      <c r="K10" s="9"/>
      <c r="L10" s="32" t="s">
        <v>75</v>
      </c>
      <c r="M10" s="1"/>
      <c r="N10" s="1"/>
      <c r="O10" s="1">
        <f>(S35+S41+S43)/144</f>
        <v>0.5935339138259396</v>
      </c>
      <c r="P10" s="1"/>
      <c r="Q10" s="9"/>
      <c r="R10" s="29" t="s">
        <v>91</v>
      </c>
      <c r="S10" s="29">
        <f>'Calculator Version 1.4'!$B$8</f>
        <v>3.8895360313165632</v>
      </c>
      <c r="T10" s="29"/>
      <c r="U10" s="29" t="s">
        <v>92</v>
      </c>
      <c r="V10" s="29">
        <f>(V8*S11)/(V8-V9)</f>
        <v>7.8757032072788515</v>
      </c>
      <c r="W10" s="1"/>
      <c r="X10" s="1"/>
      <c r="Y10" s="1"/>
      <c r="Z10" s="1"/>
      <c r="AA10" s="1"/>
    </row>
    <row r="11" spans="1:27" ht="12.75">
      <c r="A11" s="1"/>
      <c r="B11" s="1"/>
      <c r="C11" s="1"/>
      <c r="D11" s="1"/>
      <c r="E11" s="1"/>
      <c r="F11" s="1"/>
      <c r="G11" s="1"/>
      <c r="H11" s="1"/>
      <c r="I11" s="1"/>
      <c r="J11" s="1"/>
      <c r="K11" s="9"/>
      <c r="L11" s="1"/>
      <c r="M11" s="1"/>
      <c r="N11" s="1"/>
      <c r="O11" s="1"/>
      <c r="P11" s="1"/>
      <c r="Q11" s="9"/>
      <c r="R11" s="29" t="s">
        <v>93</v>
      </c>
      <c r="S11" s="29">
        <f>(((0.5*S8)-(0.5*S9))^2+S10^2)^0.5</f>
        <v>3.9378516036394258</v>
      </c>
      <c r="T11" s="29"/>
      <c r="U11" s="29" t="s">
        <v>94</v>
      </c>
      <c r="V11" s="29">
        <f>V10-S11</f>
        <v>3.9378516036394258</v>
      </c>
      <c r="W11" s="1"/>
      <c r="X11" s="1"/>
      <c r="Y11" s="1"/>
      <c r="Z11" s="1"/>
      <c r="AA11" s="1"/>
    </row>
    <row r="12" spans="1:27" ht="12.75">
      <c r="A12" s="1"/>
      <c r="B12" s="1"/>
      <c r="C12" s="1"/>
      <c r="D12" s="1"/>
      <c r="E12" s="1"/>
      <c r="F12" s="1"/>
      <c r="G12" s="1"/>
      <c r="H12" s="1"/>
      <c r="I12" s="1"/>
      <c r="J12" s="1"/>
      <c r="K12" s="9"/>
      <c r="L12" s="5" t="s">
        <v>95</v>
      </c>
      <c r="M12" s="5"/>
      <c r="N12" s="33"/>
      <c r="O12" s="34">
        <v>0.0164</v>
      </c>
      <c r="P12" s="35" t="s">
        <v>96</v>
      </c>
      <c r="Q12" s="9"/>
      <c r="R12" s="29"/>
      <c r="S12" s="29"/>
      <c r="T12" s="29"/>
      <c r="U12" s="29" t="s">
        <v>97</v>
      </c>
      <c r="V12" s="29">
        <f>V10*2*3.14</f>
        <v>49.45941614171119</v>
      </c>
      <c r="W12" s="1"/>
      <c r="X12" s="1"/>
      <c r="Y12" s="1"/>
      <c r="Z12" s="1"/>
      <c r="AA12" s="1"/>
    </row>
    <row r="13" spans="1:27" ht="12.75">
      <c r="A13" s="1"/>
      <c r="B13" s="1"/>
      <c r="C13" s="1"/>
      <c r="D13" s="1"/>
      <c r="E13" s="1"/>
      <c r="F13" s="1"/>
      <c r="G13" s="1"/>
      <c r="H13" s="1"/>
      <c r="I13" s="1"/>
      <c r="J13" s="1"/>
      <c r="K13" s="9"/>
      <c r="L13" s="5" t="s">
        <v>98</v>
      </c>
      <c r="M13" s="5"/>
      <c r="N13" s="5"/>
      <c r="O13" s="36">
        <v>7.8</v>
      </c>
      <c r="P13" s="35" t="s">
        <v>99</v>
      </c>
      <c r="Q13" s="9"/>
      <c r="R13" s="29"/>
      <c r="S13" s="29"/>
      <c r="T13" s="29"/>
      <c r="U13" s="29" t="s">
        <v>100</v>
      </c>
      <c r="V13" s="29">
        <f>(V8/V12)*360</f>
        <v>56.220556476608635</v>
      </c>
      <c r="W13" s="1"/>
      <c r="X13" s="1"/>
      <c r="Y13" s="1"/>
      <c r="Z13" s="1"/>
      <c r="AA13" s="1"/>
    </row>
    <row r="14" spans="1:27" ht="12.75">
      <c r="A14" s="1"/>
      <c r="B14" s="1"/>
      <c r="C14" s="1"/>
      <c r="D14" s="1"/>
      <c r="E14" s="1"/>
      <c r="F14" s="1"/>
      <c r="G14" s="1"/>
      <c r="H14" s="1"/>
      <c r="I14" s="1"/>
      <c r="J14" s="1"/>
      <c r="K14" s="9"/>
      <c r="L14" s="1"/>
      <c r="M14" s="1"/>
      <c r="N14" s="12"/>
      <c r="O14" s="1"/>
      <c r="P14" s="1"/>
      <c r="Q14" s="9"/>
      <c r="R14" s="29" t="s">
        <v>101</v>
      </c>
      <c r="S14" s="29"/>
      <c r="T14" s="29"/>
      <c r="U14" s="29"/>
      <c r="V14" s="29"/>
      <c r="W14" s="1"/>
      <c r="X14" s="1"/>
      <c r="Y14" s="1"/>
      <c r="Z14" s="1"/>
      <c r="AA14" s="1"/>
    </row>
    <row r="15" spans="1:27" ht="12.75">
      <c r="A15" s="1"/>
      <c r="B15" s="1"/>
      <c r="C15" s="1"/>
      <c r="D15" s="1"/>
      <c r="E15" s="1"/>
      <c r="F15" s="1"/>
      <c r="G15" s="1"/>
      <c r="H15" s="1"/>
      <c r="I15" s="1"/>
      <c r="J15" s="1"/>
      <c r="K15" s="9"/>
      <c r="L15" s="4" t="s">
        <v>102</v>
      </c>
      <c r="M15" s="1"/>
      <c r="N15" s="1"/>
      <c r="O15" s="1"/>
      <c r="P15" s="1"/>
      <c r="Q15" s="9"/>
      <c r="R15" s="29" t="s">
        <v>87</v>
      </c>
      <c r="S15" s="29">
        <f>'Calculator Version 1.4'!$B$12</f>
        <v>1.9446971830488062</v>
      </c>
      <c r="T15" s="29"/>
      <c r="U15" s="29" t="s">
        <v>88</v>
      </c>
      <c r="V15" s="29">
        <f>S15*3.14</f>
        <v>6.106349154773252</v>
      </c>
      <c r="W15" s="1"/>
      <c r="X15" s="1"/>
      <c r="Y15" s="1"/>
      <c r="Z15" s="1"/>
      <c r="AA15" s="1"/>
    </row>
    <row r="16" spans="1:27" ht="12.75">
      <c r="A16" s="1"/>
      <c r="B16" s="1"/>
      <c r="C16" s="1"/>
      <c r="D16" s="1"/>
      <c r="E16" s="1"/>
      <c r="F16" s="1"/>
      <c r="G16" s="1"/>
      <c r="H16" s="1"/>
      <c r="I16" s="1"/>
      <c r="J16" s="1"/>
      <c r="K16" s="9"/>
      <c r="L16" s="32" t="s">
        <v>73</v>
      </c>
      <c r="M16" s="1"/>
      <c r="N16" s="1"/>
      <c r="O16" s="1">
        <f>($O$8*144*O12*(16.38*O13))/454</f>
        <v>0.4519209219929237</v>
      </c>
      <c r="P16" s="1"/>
      <c r="Q16" s="9"/>
      <c r="R16" s="29" t="s">
        <v>89</v>
      </c>
      <c r="S16" s="29">
        <f>'Calculator Version 1.4'!$B$5</f>
        <v>1.2299344915495234</v>
      </c>
      <c r="T16" s="29"/>
      <c r="U16" s="29" t="s">
        <v>90</v>
      </c>
      <c r="V16" s="29">
        <f>S16*3.14</f>
        <v>3.8619943034655035</v>
      </c>
      <c r="W16" s="1"/>
      <c r="X16" s="1"/>
      <c r="Y16" s="1"/>
      <c r="Z16" s="1"/>
      <c r="AA16" s="1"/>
    </row>
    <row r="17" spans="1:27" ht="12.75">
      <c r="A17" s="1"/>
      <c r="B17" s="1"/>
      <c r="C17" s="1"/>
      <c r="D17" s="1"/>
      <c r="E17" s="1"/>
      <c r="F17" s="1"/>
      <c r="G17" s="1"/>
      <c r="H17" s="1"/>
      <c r="I17" s="1"/>
      <c r="J17" s="1"/>
      <c r="K17" s="9"/>
      <c r="L17" s="32" t="s">
        <v>74</v>
      </c>
      <c r="M17" s="1"/>
      <c r="N17" s="1"/>
      <c r="O17" s="1">
        <f>($O$9*144*O12*(16.38*O13))/454</f>
        <v>0.4074481004485942</v>
      </c>
      <c r="P17" s="1"/>
      <c r="Q17" s="9"/>
      <c r="R17" s="29" t="s">
        <v>91</v>
      </c>
      <c r="S17" s="29">
        <f>'Calculator Version 1.4'!$B$8</f>
        <v>3.8895360313165632</v>
      </c>
      <c r="T17" s="29"/>
      <c r="U17" s="29" t="s">
        <v>92</v>
      </c>
      <c r="V17" s="29">
        <f>(V15*S18)/(V15-V16)</f>
        <v>10.62706817280722</v>
      </c>
      <c r="W17" s="1"/>
      <c r="X17" s="1"/>
      <c r="Y17" s="1"/>
      <c r="Z17" s="1"/>
      <c r="AA17" s="1"/>
    </row>
    <row r="18" spans="1:27" ht="12.75">
      <c r="A18" s="1"/>
      <c r="B18" s="1"/>
      <c r="C18" s="1"/>
      <c r="D18" s="1"/>
      <c r="E18" s="1"/>
      <c r="F18" s="1"/>
      <c r="G18" s="1"/>
      <c r="H18" s="1"/>
      <c r="I18" s="1"/>
      <c r="J18" s="1"/>
      <c r="K18" s="9"/>
      <c r="L18" s="32" t="s">
        <v>75</v>
      </c>
      <c r="M18" s="1"/>
      <c r="N18" s="1"/>
      <c r="O18" s="1">
        <f>($O$10*144*O12*(16.38*O13))/454</f>
        <v>0.39446141336352647</v>
      </c>
      <c r="P18" s="1"/>
      <c r="Q18" s="9"/>
      <c r="R18" s="29" t="s">
        <v>93</v>
      </c>
      <c r="S18" s="29">
        <f>(((0.5*S15)-(0.5*S16))^2+S17^2)^0.5</f>
        <v>3.9059201176162865</v>
      </c>
      <c r="T18" s="29"/>
      <c r="U18" s="29" t="s">
        <v>94</v>
      </c>
      <c r="V18" s="29">
        <f>V17-S18</f>
        <v>6.721148055190934</v>
      </c>
      <c r="W18" s="1"/>
      <c r="X18" s="1"/>
      <c r="Y18" s="1"/>
      <c r="Z18" s="1"/>
      <c r="AA18" s="1"/>
    </row>
    <row r="19" spans="1:27" ht="12.75">
      <c r="A19" s="1"/>
      <c r="B19" s="1"/>
      <c r="C19" s="1"/>
      <c r="D19" s="1"/>
      <c r="E19" s="1"/>
      <c r="F19" s="1"/>
      <c r="G19" s="1"/>
      <c r="H19" s="1"/>
      <c r="I19" s="1"/>
      <c r="J19" s="1"/>
      <c r="K19" s="9"/>
      <c r="L19" s="1"/>
      <c r="M19" s="1"/>
      <c r="N19" s="1"/>
      <c r="O19" s="1"/>
      <c r="P19" s="1"/>
      <c r="Q19" s="9"/>
      <c r="R19" s="29"/>
      <c r="S19" s="29"/>
      <c r="T19" s="29"/>
      <c r="U19" s="29" t="s">
        <v>97</v>
      </c>
      <c r="V19" s="29">
        <f>V17*2*3.14</f>
        <v>66.73798812522935</v>
      </c>
      <c r="W19" s="1"/>
      <c r="X19" s="1"/>
      <c r="Y19" s="1"/>
      <c r="Z19" s="1"/>
      <c r="AA19" s="1"/>
    </row>
    <row r="20" spans="1:27" ht="12.75">
      <c r="A20" s="1"/>
      <c r="B20" s="1"/>
      <c r="C20" s="1"/>
      <c r="D20" s="1"/>
      <c r="E20" s="1"/>
      <c r="F20" s="1"/>
      <c r="G20" s="1"/>
      <c r="H20" s="1"/>
      <c r="I20" s="1"/>
      <c r="J20" s="1"/>
      <c r="K20" s="9"/>
      <c r="L20" s="37"/>
      <c r="M20" s="38" t="s">
        <v>103</v>
      </c>
      <c r="N20" s="38" t="s">
        <v>104</v>
      </c>
      <c r="O20" s="9"/>
      <c r="P20" s="9"/>
      <c r="Q20" s="9"/>
      <c r="R20" s="29"/>
      <c r="S20" s="29"/>
      <c r="T20" s="29"/>
      <c r="U20" s="29" t="s">
        <v>100</v>
      </c>
      <c r="V20" s="29">
        <f>(V15/V19)*360</f>
        <v>32.93904652315013</v>
      </c>
      <c r="W20" s="1"/>
      <c r="X20" s="1"/>
      <c r="Y20" s="1"/>
      <c r="Z20" s="1"/>
      <c r="AA20" s="1"/>
    </row>
    <row r="21" spans="1:27" ht="12.75">
      <c r="A21" s="1"/>
      <c r="B21" s="1"/>
      <c r="C21" s="1"/>
      <c r="D21" s="1"/>
      <c r="E21" s="1"/>
      <c r="F21" s="1"/>
      <c r="G21" s="1"/>
      <c r="H21" s="1"/>
      <c r="I21" s="1"/>
      <c r="J21" s="1"/>
      <c r="K21" s="9"/>
      <c r="L21" s="39" t="s">
        <v>105</v>
      </c>
      <c r="M21" s="40" t="s">
        <v>106</v>
      </c>
      <c r="N21" s="41" t="s">
        <v>107</v>
      </c>
      <c r="O21" s="1"/>
      <c r="P21" s="1"/>
      <c r="Q21" s="9"/>
      <c r="R21" s="29"/>
      <c r="S21" s="29"/>
      <c r="T21" s="29"/>
      <c r="U21" s="29"/>
      <c r="V21" s="29"/>
      <c r="W21" s="1"/>
      <c r="X21" s="1"/>
      <c r="Y21" s="1"/>
      <c r="Z21" s="1"/>
      <c r="AA21" s="1"/>
    </row>
    <row r="22" spans="1:27" ht="12.75">
      <c r="A22" s="1"/>
      <c r="B22" s="1"/>
      <c r="C22" s="1"/>
      <c r="D22" s="1"/>
      <c r="E22" s="1"/>
      <c r="F22" s="1"/>
      <c r="G22" s="1"/>
      <c r="H22" s="1"/>
      <c r="I22" s="1"/>
      <c r="J22" s="1"/>
      <c r="K22" s="9"/>
      <c r="L22" s="37" t="s">
        <v>108</v>
      </c>
      <c r="M22" s="38" t="s">
        <v>109</v>
      </c>
      <c r="N22" s="42" t="s">
        <v>110</v>
      </c>
      <c r="O22" s="9"/>
      <c r="P22" s="9"/>
      <c r="Q22" s="9"/>
      <c r="R22" s="29" t="s">
        <v>111</v>
      </c>
      <c r="S22" s="29"/>
      <c r="T22" s="29"/>
      <c r="U22" s="29"/>
      <c r="V22" s="29"/>
      <c r="W22" s="1"/>
      <c r="X22" s="1"/>
      <c r="Y22" s="1"/>
      <c r="Z22" s="1"/>
      <c r="AA22" s="1"/>
    </row>
    <row r="23" spans="1:27" ht="22.5">
      <c r="A23" s="1"/>
      <c r="B23" s="1" t="s">
        <v>112</v>
      </c>
      <c r="C23" s="1"/>
      <c r="D23" s="1"/>
      <c r="E23" s="1"/>
      <c r="F23" s="1"/>
      <c r="G23" s="1"/>
      <c r="H23" s="1"/>
      <c r="I23" s="12"/>
      <c r="J23" s="1"/>
      <c r="K23" s="9"/>
      <c r="L23" s="39" t="s">
        <v>113</v>
      </c>
      <c r="M23" s="40" t="s">
        <v>114</v>
      </c>
      <c r="N23" s="41" t="s">
        <v>115</v>
      </c>
      <c r="O23" s="1"/>
      <c r="P23" s="1"/>
      <c r="Q23" s="9"/>
      <c r="R23" s="29" t="s">
        <v>101</v>
      </c>
      <c r="S23" s="29"/>
      <c r="T23" s="29"/>
      <c r="U23" s="29"/>
      <c r="V23" s="29"/>
      <c r="W23" s="1"/>
      <c r="X23" s="1"/>
      <c r="Y23" s="1"/>
      <c r="Z23" s="1"/>
      <c r="AA23" s="1"/>
    </row>
    <row r="24" spans="1:27" ht="12.75">
      <c r="A24" s="9"/>
      <c r="B24" s="31" t="s">
        <v>116</v>
      </c>
      <c r="C24" s="9"/>
      <c r="D24" s="9"/>
      <c r="E24" s="9"/>
      <c r="F24" s="9"/>
      <c r="G24" s="31" t="s">
        <v>117</v>
      </c>
      <c r="H24" s="9"/>
      <c r="I24" s="9"/>
      <c r="J24" s="9"/>
      <c r="K24" s="9"/>
      <c r="L24" s="31" t="s">
        <v>118</v>
      </c>
      <c r="M24" s="9"/>
      <c r="N24" s="9"/>
      <c r="O24" s="9"/>
      <c r="P24" s="9"/>
      <c r="Q24" s="9"/>
      <c r="R24" s="29" t="s">
        <v>87</v>
      </c>
      <c r="S24" s="29">
        <f>'Calculator Version 1.4'!$B$13</f>
        <v>1.7929222135090712</v>
      </c>
      <c r="T24" s="29"/>
      <c r="U24" s="29" t="s">
        <v>88</v>
      </c>
      <c r="V24" s="29">
        <f>S24*3.14</f>
        <v>5.629775750418484</v>
      </c>
      <c r="W24" s="1"/>
      <c r="X24" s="1"/>
      <c r="Y24" s="1"/>
      <c r="Z24" s="1"/>
      <c r="AA24" s="1"/>
    </row>
    <row r="25" spans="1:27" ht="12.75">
      <c r="A25" s="35"/>
      <c r="B25" s="1" t="s">
        <v>119</v>
      </c>
      <c r="C25" s="1"/>
      <c r="D25" s="1">
        <f>'Calculator Version 1.4'!$B$7</f>
        <v>3.8895360313165632</v>
      </c>
      <c r="E25" s="1"/>
      <c r="F25" s="1"/>
      <c r="G25" s="43" t="s">
        <v>73</v>
      </c>
      <c r="H25" s="1"/>
      <c r="I25" s="1"/>
      <c r="J25" s="1"/>
      <c r="K25" s="35"/>
      <c r="L25" s="1" t="s">
        <v>120</v>
      </c>
      <c r="M25" s="1"/>
      <c r="N25" s="1">
        <f>'Calculator Version 1.4'!$B$9</f>
        <v>11.66860809394969</v>
      </c>
      <c r="O25" s="1"/>
      <c r="P25" s="1"/>
      <c r="Q25" s="9"/>
      <c r="R25" s="29" t="s">
        <v>89</v>
      </c>
      <c r="S25" s="29">
        <f>'Calculator Version 1.4'!$B$5</f>
        <v>1.2299344915495234</v>
      </c>
      <c r="T25" s="29"/>
      <c r="U25" s="29" t="s">
        <v>90</v>
      </c>
      <c r="V25" s="29">
        <f>S25*3.14</f>
        <v>3.8619943034655035</v>
      </c>
      <c r="W25" s="1"/>
      <c r="X25" s="1"/>
      <c r="Y25" s="1"/>
      <c r="Z25" s="1"/>
      <c r="AA25" s="1"/>
    </row>
    <row r="26" spans="1:27" ht="12.75">
      <c r="A26" s="35"/>
      <c r="B26" s="1" t="s">
        <v>121</v>
      </c>
      <c r="C26" s="1"/>
      <c r="D26" s="1"/>
      <c r="E26" s="1"/>
      <c r="F26" s="1"/>
      <c r="G26" s="1" t="s">
        <v>122</v>
      </c>
      <c r="H26" s="1"/>
      <c r="I26" s="1">
        <f>$S$11</f>
        <v>3.9378516036394258</v>
      </c>
      <c r="J26" s="1"/>
      <c r="K26" s="35"/>
      <c r="L26" s="1" t="s">
        <v>123</v>
      </c>
      <c r="M26" s="12"/>
      <c r="N26" s="1">
        <f>'Calculator Version 1.4'!$B$5*3.14</f>
        <v>3.8619943034655035</v>
      </c>
      <c r="O26" s="1"/>
      <c r="P26" s="1"/>
      <c r="Q26" s="9"/>
      <c r="R26" s="29" t="s">
        <v>91</v>
      </c>
      <c r="S26" s="29">
        <f>'Calculator Version 1.4'!$B$8</f>
        <v>3.8895360313165632</v>
      </c>
      <c r="T26" s="29"/>
      <c r="U26" s="29" t="s">
        <v>92</v>
      </c>
      <c r="V26" s="29">
        <f>(V24*S27)/(V24-V25)</f>
        <v>12.419231185255592</v>
      </c>
      <c r="W26" s="1"/>
      <c r="X26" s="1"/>
      <c r="Y26" s="1"/>
      <c r="Z26" s="1"/>
      <c r="AA26" s="1"/>
    </row>
    <row r="27" spans="1:27" ht="12.75">
      <c r="A27" s="1"/>
      <c r="B27" s="1"/>
      <c r="C27" s="1"/>
      <c r="D27" s="1"/>
      <c r="E27" s="1"/>
      <c r="F27" s="1"/>
      <c r="G27" s="1" t="s">
        <v>124</v>
      </c>
      <c r="H27" s="1"/>
      <c r="I27" s="1">
        <f>$V$11</f>
        <v>3.9378516036394258</v>
      </c>
      <c r="J27" s="1"/>
      <c r="K27" s="1"/>
      <c r="L27" s="1"/>
      <c r="M27" s="1"/>
      <c r="N27" s="1"/>
      <c r="O27" s="1"/>
      <c r="P27" s="1"/>
      <c r="Q27" s="9"/>
      <c r="R27" s="29" t="s">
        <v>93</v>
      </c>
      <c r="S27" s="29">
        <f>(((0.5*S24)-(0.5*S25))^2+S26^2)^0.5</f>
        <v>3.899708877939365</v>
      </c>
      <c r="T27" s="29"/>
      <c r="U27" s="29" t="s">
        <v>94</v>
      </c>
      <c r="V27" s="29">
        <f>V26-S27</f>
        <v>8.519522307316226</v>
      </c>
      <c r="W27" s="1"/>
      <c r="X27" s="1"/>
      <c r="Y27" s="1"/>
      <c r="Z27" s="1"/>
      <c r="AA27" s="1"/>
    </row>
    <row r="28" spans="1:27" ht="12.75">
      <c r="A28" s="1"/>
      <c r="B28" s="44" t="s">
        <v>73</v>
      </c>
      <c r="C28" s="1"/>
      <c r="D28" s="1">
        <f>'Calculator Version 1.4'!$B$11*3.14</f>
        <v>7.723988606931007</v>
      </c>
      <c r="E28" s="1"/>
      <c r="F28" s="1"/>
      <c r="G28" s="1" t="s">
        <v>125</v>
      </c>
      <c r="H28" s="1"/>
      <c r="I28" s="1">
        <f>$V$10</f>
        <v>7.8757032072788515</v>
      </c>
      <c r="J28" s="1"/>
      <c r="K28" s="1"/>
      <c r="L28" s="1"/>
      <c r="M28" s="1"/>
      <c r="N28" s="1"/>
      <c r="O28" s="1"/>
      <c r="P28" s="1"/>
      <c r="Q28" s="9"/>
      <c r="R28" s="29"/>
      <c r="S28" s="29"/>
      <c r="T28" s="29"/>
      <c r="U28" s="29" t="s">
        <v>97</v>
      </c>
      <c r="V28" s="29">
        <f>V26*2*3.14</f>
        <v>77.99277184340512</v>
      </c>
      <c r="W28" s="1"/>
      <c r="X28" s="1"/>
      <c r="Y28" s="1"/>
      <c r="Z28" s="1"/>
      <c r="AA28" s="1"/>
    </row>
    <row r="29" spans="1:27" ht="12.75">
      <c r="A29" s="1"/>
      <c r="B29" s="44" t="s">
        <v>74</v>
      </c>
      <c r="C29" s="1"/>
      <c r="D29" s="1">
        <f>'Calculator Version 1.4'!$B$12*3.14</f>
        <v>6.106349154773252</v>
      </c>
      <c r="E29" s="1"/>
      <c r="F29" s="1"/>
      <c r="G29" s="1" t="s">
        <v>126</v>
      </c>
      <c r="H29" s="1"/>
      <c r="I29" s="1">
        <f>$V$13</f>
        <v>56.220556476608635</v>
      </c>
      <c r="J29" s="1"/>
      <c r="K29" s="1"/>
      <c r="L29" s="1"/>
      <c r="M29" s="1"/>
      <c r="N29" s="1"/>
      <c r="O29" s="1"/>
      <c r="P29" s="1"/>
      <c r="Q29" s="9"/>
      <c r="R29" s="29"/>
      <c r="S29" s="29"/>
      <c r="T29" s="29"/>
      <c r="U29" s="29" t="s">
        <v>100</v>
      </c>
      <c r="V29" s="29">
        <f>(V24/V28)*360</f>
        <v>25.985988473648902</v>
      </c>
      <c r="W29" s="1"/>
      <c r="X29" s="1"/>
      <c r="Y29" s="1"/>
      <c r="Z29" s="1"/>
      <c r="AA29" s="1"/>
    </row>
    <row r="30" spans="1:27" ht="12.75">
      <c r="A30" s="1"/>
      <c r="B30" s="44" t="s">
        <v>75</v>
      </c>
      <c r="C30" s="1"/>
      <c r="D30" s="1">
        <f>'Calculator Version 1.4'!$B$13*3.14</f>
        <v>5.629775750418484</v>
      </c>
      <c r="E30" s="1"/>
      <c r="F30" s="1"/>
      <c r="G30" s="1"/>
      <c r="H30" s="1"/>
      <c r="I30" s="1"/>
      <c r="J30" s="1"/>
      <c r="K30" s="1"/>
      <c r="L30" s="39"/>
      <c r="M30" s="40"/>
      <c r="N30" s="40"/>
      <c r="O30" s="40"/>
      <c r="P30" s="40"/>
      <c r="Q30" s="38"/>
      <c r="R30" s="45"/>
      <c r="S30" s="29"/>
      <c r="T30" s="29"/>
      <c r="U30" s="29"/>
      <c r="V30" s="29"/>
      <c r="W30" s="1"/>
      <c r="X30" s="1"/>
      <c r="Y30" s="1"/>
      <c r="Z30" s="1"/>
      <c r="AA30" s="1"/>
    </row>
    <row r="31" spans="1:27" ht="12.75">
      <c r="A31" s="1"/>
      <c r="B31" s="1"/>
      <c r="C31" s="1"/>
      <c r="D31" s="1"/>
      <c r="E31" s="1"/>
      <c r="F31" s="1"/>
      <c r="G31" s="46" t="s">
        <v>74</v>
      </c>
      <c r="H31" s="1"/>
      <c r="I31" s="1"/>
      <c r="J31" s="1"/>
      <c r="K31" s="1"/>
      <c r="L31" s="39"/>
      <c r="M31" s="40"/>
      <c r="N31" s="40"/>
      <c r="O31" s="40"/>
      <c r="P31" s="40"/>
      <c r="Q31" s="38"/>
      <c r="R31" s="45"/>
      <c r="S31" s="29"/>
      <c r="T31" s="29"/>
      <c r="U31" s="29"/>
      <c r="V31" s="29"/>
      <c r="W31" s="1"/>
      <c r="X31" s="1"/>
      <c r="Y31" s="1"/>
      <c r="Z31" s="1"/>
      <c r="AA31" s="1"/>
    </row>
    <row r="32" spans="1:27" ht="12.75" customHeight="1">
      <c r="A32" s="1"/>
      <c r="B32" s="1"/>
      <c r="C32" s="1"/>
      <c r="D32" s="1"/>
      <c r="E32" s="1"/>
      <c r="F32" s="1"/>
      <c r="G32" s="1" t="s">
        <v>122</v>
      </c>
      <c r="H32" s="1"/>
      <c r="I32" s="1">
        <f>$S$18</f>
        <v>3.9059201176162865</v>
      </c>
      <c r="J32" s="1"/>
      <c r="K32" s="1"/>
      <c r="L32" s="1"/>
      <c r="M32" s="1"/>
      <c r="N32" s="1"/>
      <c r="O32" s="40"/>
      <c r="P32" s="40"/>
      <c r="Q32" s="38"/>
      <c r="R32" s="45" t="s">
        <v>127</v>
      </c>
      <c r="S32" s="29"/>
      <c r="T32" s="29"/>
      <c r="U32" s="29"/>
      <c r="V32" s="29"/>
      <c r="W32" s="1"/>
      <c r="X32" s="1"/>
      <c r="Y32" s="1"/>
      <c r="Z32" s="1"/>
      <c r="AA32" s="1"/>
    </row>
    <row r="33" spans="1:27" ht="12.75" customHeight="1">
      <c r="A33" s="1"/>
      <c r="B33" s="1"/>
      <c r="C33" s="1"/>
      <c r="D33" s="1"/>
      <c r="E33" s="1"/>
      <c r="F33" s="1"/>
      <c r="G33" s="1" t="s">
        <v>124</v>
      </c>
      <c r="H33" s="1"/>
      <c r="I33" s="1">
        <f>$V$18</f>
        <v>6.721148055190934</v>
      </c>
      <c r="J33" s="1"/>
      <c r="K33" s="1"/>
      <c r="L33" s="1"/>
      <c r="M33" s="1"/>
      <c r="N33" s="1"/>
      <c r="O33" s="40"/>
      <c r="P33" s="40"/>
      <c r="Q33" s="38"/>
      <c r="R33" s="47" t="s">
        <v>128</v>
      </c>
      <c r="S33" s="29">
        <f>D25*D28</f>
        <v>30.04273199213678</v>
      </c>
      <c r="T33" s="29"/>
      <c r="U33" s="29"/>
      <c r="V33" s="29"/>
      <c r="W33" s="1"/>
      <c r="X33" s="1"/>
      <c r="Y33" s="1"/>
      <c r="Z33" s="1"/>
      <c r="AA33" s="1"/>
    </row>
    <row r="34" spans="1:27" ht="12.75">
      <c r="A34" s="1"/>
      <c r="B34" s="1"/>
      <c r="C34" s="1"/>
      <c r="D34" s="1"/>
      <c r="E34" s="1"/>
      <c r="F34" s="1"/>
      <c r="G34" s="1" t="s">
        <v>125</v>
      </c>
      <c r="H34" s="1"/>
      <c r="I34" s="1">
        <f>$V$17</f>
        <v>10.62706817280722</v>
      </c>
      <c r="J34" s="1"/>
      <c r="K34" s="1"/>
      <c r="L34" s="1"/>
      <c r="M34" s="1"/>
      <c r="N34" s="1"/>
      <c r="O34" s="40"/>
      <c r="P34" s="40"/>
      <c r="Q34" s="38"/>
      <c r="R34" s="47" t="s">
        <v>129</v>
      </c>
      <c r="S34" s="29">
        <f>'Calculator Version 1.4'!$B$7*D29</f>
        <v>23.750865057290003</v>
      </c>
      <c r="T34" s="29"/>
      <c r="U34" s="29"/>
      <c r="V34" s="29"/>
      <c r="W34" s="1"/>
      <c r="X34" s="1"/>
      <c r="Y34" s="1"/>
      <c r="Z34" s="1"/>
      <c r="AA34" s="1"/>
    </row>
    <row r="35" spans="1:27" ht="12.75">
      <c r="A35" s="1"/>
      <c r="B35" s="1"/>
      <c r="C35" s="1"/>
      <c r="D35" s="1"/>
      <c r="E35" s="1"/>
      <c r="F35" s="1"/>
      <c r="G35" s="1" t="s">
        <v>126</v>
      </c>
      <c r="H35" s="1"/>
      <c r="I35" s="1">
        <f>$V$20</f>
        <v>32.93904652315013</v>
      </c>
      <c r="J35" s="1"/>
      <c r="K35" s="1"/>
      <c r="L35" s="1"/>
      <c r="M35" s="1"/>
      <c r="N35" s="1"/>
      <c r="O35" s="48" t="s">
        <v>130</v>
      </c>
      <c r="P35" s="48" t="s">
        <v>131</v>
      </c>
      <c r="Q35" s="38"/>
      <c r="R35" s="49" t="s">
        <v>132</v>
      </c>
      <c r="S35" s="29">
        <f>'Calculator Version 1.4'!$B$7*D30</f>
        <v>21.897215629484936</v>
      </c>
      <c r="T35" s="29"/>
      <c r="U35" s="29"/>
      <c r="V35" s="29"/>
      <c r="W35" s="1"/>
      <c r="X35" s="1"/>
      <c r="Y35" s="1"/>
      <c r="Z35" s="1"/>
      <c r="AA35" s="1"/>
    </row>
    <row r="36" spans="1:27" ht="12.75">
      <c r="A36" s="1"/>
      <c r="B36" s="1"/>
      <c r="C36" s="1"/>
      <c r="D36" s="1"/>
      <c r="E36" s="1"/>
      <c r="F36" s="1"/>
      <c r="G36" s="1"/>
      <c r="H36" s="1"/>
      <c r="I36" s="1"/>
      <c r="J36" s="1"/>
      <c r="K36" s="1"/>
      <c r="L36" s="1"/>
      <c r="M36" s="1"/>
      <c r="N36" s="1"/>
      <c r="O36" s="35">
        <v>20</v>
      </c>
      <c r="P36" s="35">
        <v>0.0359</v>
      </c>
      <c r="Q36" s="9"/>
      <c r="R36" s="29"/>
      <c r="S36" s="29"/>
      <c r="T36" s="29"/>
      <c r="U36" s="29"/>
      <c r="V36" s="29"/>
      <c r="W36" s="1"/>
      <c r="X36" s="1"/>
      <c r="Y36" s="1"/>
      <c r="Z36" s="1"/>
      <c r="AA36" s="1"/>
    </row>
    <row r="37" spans="1:27" ht="12.75">
      <c r="A37" s="1"/>
      <c r="B37" s="1"/>
      <c r="C37" s="1"/>
      <c r="D37" s="1"/>
      <c r="E37" s="1"/>
      <c r="F37" s="1"/>
      <c r="G37" s="46" t="s">
        <v>75</v>
      </c>
      <c r="H37" s="1"/>
      <c r="I37" s="1"/>
      <c r="J37" s="1"/>
      <c r="K37" s="1"/>
      <c r="L37" s="1"/>
      <c r="M37" s="1"/>
      <c r="N37" s="1"/>
      <c r="O37" s="35">
        <v>21</v>
      </c>
      <c r="P37" s="35">
        <v>0.0329</v>
      </c>
      <c r="Q37" s="9"/>
      <c r="R37" s="29"/>
      <c r="S37" s="29"/>
      <c r="T37" s="29"/>
      <c r="U37" s="29"/>
      <c r="V37" s="29"/>
      <c r="W37" s="1"/>
      <c r="X37" s="1"/>
      <c r="Y37" s="1"/>
      <c r="Z37" s="1"/>
      <c r="AA37" s="1"/>
    </row>
    <row r="38" spans="1:27" ht="12.75">
      <c r="A38" s="1"/>
      <c r="B38" s="1"/>
      <c r="C38" s="1"/>
      <c r="D38" s="1"/>
      <c r="E38" s="1"/>
      <c r="F38" s="1"/>
      <c r="G38" s="1" t="s">
        <v>122</v>
      </c>
      <c r="H38" s="1"/>
      <c r="I38" s="1">
        <f>$S$27</f>
        <v>3.899708877939365</v>
      </c>
      <c r="J38" s="1"/>
      <c r="K38" s="1"/>
      <c r="L38" s="1"/>
      <c r="M38" s="1"/>
      <c r="N38" s="1"/>
      <c r="O38" s="35">
        <v>22</v>
      </c>
      <c r="P38" s="35">
        <v>0.0299</v>
      </c>
      <c r="Q38" s="9"/>
      <c r="R38" s="29" t="s">
        <v>133</v>
      </c>
      <c r="S38" s="29"/>
      <c r="T38" s="29"/>
      <c r="U38" s="29"/>
      <c r="V38" s="29"/>
      <c r="W38" s="1"/>
      <c r="X38" s="1"/>
      <c r="Y38" s="1"/>
      <c r="Z38" s="1"/>
      <c r="AA38" s="1"/>
    </row>
    <row r="39" spans="1:27" ht="12.75">
      <c r="A39" s="1"/>
      <c r="B39" s="1"/>
      <c r="C39" s="1"/>
      <c r="D39" s="1"/>
      <c r="E39" s="1"/>
      <c r="F39" s="1"/>
      <c r="G39" s="1" t="s">
        <v>124</v>
      </c>
      <c r="H39" s="1"/>
      <c r="I39" s="1">
        <f>$V$27</f>
        <v>8.519522307316226</v>
      </c>
      <c r="J39" s="1"/>
      <c r="K39" s="1"/>
      <c r="L39" s="1"/>
      <c r="M39" s="1"/>
      <c r="N39" s="1"/>
      <c r="O39" s="35">
        <v>23</v>
      </c>
      <c r="P39" s="35">
        <v>0.0269</v>
      </c>
      <c r="Q39" s="9"/>
      <c r="R39" s="29" t="s">
        <v>128</v>
      </c>
      <c r="S39" s="29">
        <f>(3.14*I28^2-3.14*I27^2)*(I29/360)</f>
        <v>22.81194069172194</v>
      </c>
      <c r="T39" s="29"/>
      <c r="U39" s="29"/>
      <c r="V39" s="29"/>
      <c r="W39" s="1"/>
      <c r="X39" s="1"/>
      <c r="Y39" s="1"/>
      <c r="Z39" s="1"/>
      <c r="AA39" s="1"/>
    </row>
    <row r="40" spans="1:27" ht="12.75">
      <c r="A40" s="1"/>
      <c r="B40" s="1"/>
      <c r="C40" s="1"/>
      <c r="D40" s="1"/>
      <c r="E40" s="1"/>
      <c r="F40" s="1"/>
      <c r="G40" s="1" t="s">
        <v>125</v>
      </c>
      <c r="H40" s="1"/>
      <c r="I40" s="1">
        <f>$V$26</f>
        <v>12.419231185255592</v>
      </c>
      <c r="J40" s="1"/>
      <c r="K40" s="1"/>
      <c r="L40" s="1"/>
      <c r="M40" s="1"/>
      <c r="N40" s="1"/>
      <c r="O40" s="35">
        <v>24</v>
      </c>
      <c r="P40" s="35">
        <v>0.0239</v>
      </c>
      <c r="Q40" s="9"/>
      <c r="R40" s="29" t="s">
        <v>129</v>
      </c>
      <c r="S40" s="29">
        <f>(3.14*I34^2-3.14*I33^2)*(I35/360)</f>
        <v>19.467776626421728</v>
      </c>
      <c r="T40" s="29"/>
      <c r="U40" s="29"/>
      <c r="V40" s="29"/>
      <c r="W40" s="1"/>
      <c r="X40" s="1"/>
      <c r="Y40" s="1"/>
      <c r="Z40" s="1"/>
      <c r="AA40" s="1"/>
    </row>
    <row r="41" spans="1:27" ht="12.75">
      <c r="A41" s="1"/>
      <c r="B41" s="1"/>
      <c r="C41" s="1"/>
      <c r="D41" s="1"/>
      <c r="E41" s="1"/>
      <c r="F41" s="1"/>
      <c r="G41" s="1" t="s">
        <v>126</v>
      </c>
      <c r="H41" s="1"/>
      <c r="I41" s="1">
        <f>$V$29</f>
        <v>25.985988473648902</v>
      </c>
      <c r="J41" s="1"/>
      <c r="K41" s="1"/>
      <c r="L41" s="1"/>
      <c r="M41" s="1"/>
      <c r="N41" s="1"/>
      <c r="O41" s="17">
        <v>25</v>
      </c>
      <c r="P41" s="35">
        <v>0.0209</v>
      </c>
      <c r="Q41" s="9"/>
      <c r="R41" s="29" t="s">
        <v>132</v>
      </c>
      <c r="S41" s="29">
        <f>(3.14*I40^2-3.14*I39^2)*(I41/360)</f>
        <v>18.507569973245197</v>
      </c>
      <c r="T41" s="29"/>
      <c r="U41" s="29"/>
      <c r="V41" s="29"/>
      <c r="W41" s="1"/>
      <c r="X41" s="1"/>
      <c r="Y41" s="1"/>
      <c r="Z41" s="1"/>
      <c r="AA41" s="1"/>
    </row>
    <row r="42" spans="1:27" ht="12.75">
      <c r="A42" s="1"/>
      <c r="B42" s="1"/>
      <c r="C42" s="1"/>
      <c r="D42" s="1"/>
      <c r="E42" s="1"/>
      <c r="F42" s="1"/>
      <c r="G42" s="1"/>
      <c r="H42" s="1"/>
      <c r="I42" s="1"/>
      <c r="J42" s="1"/>
      <c r="K42" s="1"/>
      <c r="L42" s="1"/>
      <c r="M42" s="1"/>
      <c r="N42" s="1"/>
      <c r="O42" s="35">
        <v>26</v>
      </c>
      <c r="P42" s="35">
        <v>0.0179</v>
      </c>
      <c r="Q42" s="9"/>
      <c r="R42" s="29"/>
      <c r="S42" s="29"/>
      <c r="T42" s="29"/>
      <c r="U42" s="29"/>
      <c r="V42" s="29"/>
      <c r="W42" s="1"/>
      <c r="X42" s="1"/>
      <c r="Y42" s="1"/>
      <c r="Z42" s="1"/>
      <c r="AA42" s="1"/>
    </row>
    <row r="43" spans="1:27" ht="12.75">
      <c r="A43" s="1"/>
      <c r="B43" s="1" t="s">
        <v>134</v>
      </c>
      <c r="C43" s="1"/>
      <c r="D43" s="1"/>
      <c r="E43" s="1"/>
      <c r="F43" s="1"/>
      <c r="G43" s="1"/>
      <c r="H43" s="1"/>
      <c r="I43" s="1"/>
      <c r="J43" s="1"/>
      <c r="K43" s="1"/>
      <c r="L43" s="1"/>
      <c r="M43" s="1"/>
      <c r="N43" s="1"/>
      <c r="O43" s="35">
        <v>27</v>
      </c>
      <c r="P43" s="35">
        <v>0.0164</v>
      </c>
      <c r="Q43" s="9"/>
      <c r="R43" s="29" t="s">
        <v>135</v>
      </c>
      <c r="S43" s="29">
        <f>N25*N26</f>
        <v>45.06409798820517</v>
      </c>
      <c r="T43" s="29"/>
      <c r="U43" s="29"/>
      <c r="V43" s="29"/>
      <c r="W43" s="1"/>
      <c r="X43" s="1"/>
      <c r="Y43" s="1"/>
      <c r="Z43" s="1"/>
      <c r="AA43" s="1"/>
    </row>
    <row r="44" spans="1:27" ht="12.75">
      <c r="A44" s="9"/>
      <c r="B44" s="9"/>
      <c r="C44" s="9"/>
      <c r="D44" s="9"/>
      <c r="E44" s="9"/>
      <c r="F44" s="9"/>
      <c r="G44" s="9"/>
      <c r="H44" s="9"/>
      <c r="I44" s="9"/>
      <c r="J44" s="9"/>
      <c r="K44" s="9"/>
      <c r="L44" s="9"/>
      <c r="M44" s="9"/>
      <c r="N44" s="9"/>
      <c r="O44" s="9"/>
      <c r="P44" s="9"/>
      <c r="Q44" s="9"/>
      <c r="R44" s="29"/>
      <c r="S44" s="29"/>
      <c r="T44" s="29"/>
      <c r="U44" s="29"/>
      <c r="V44" s="29"/>
      <c r="W44" s="1"/>
      <c r="X44" s="1"/>
      <c r="Y44" s="1"/>
      <c r="Z44" s="1"/>
      <c r="AA44" s="1"/>
    </row>
    <row r="45" spans="1:27" ht="12.75">
      <c r="A45" s="1"/>
      <c r="B45" s="1"/>
      <c r="C45" s="1"/>
      <c r="D45" s="1"/>
      <c r="E45" s="1"/>
      <c r="F45" s="1"/>
      <c r="G45" s="1"/>
      <c r="H45" s="1"/>
      <c r="I45" s="1"/>
      <c r="J45" s="1"/>
      <c r="K45" s="1"/>
      <c r="L45" s="1"/>
      <c r="M45" s="1"/>
      <c r="N45" s="1"/>
      <c r="O45" s="1"/>
      <c r="P45" s="1"/>
      <c r="Q45" s="1"/>
      <c r="R45" s="30"/>
      <c r="S45" s="30"/>
      <c r="T45" s="30"/>
      <c r="U45" s="30"/>
      <c r="V45" s="30"/>
      <c r="W45" s="1"/>
      <c r="X45" s="1"/>
      <c r="Y45" s="1"/>
      <c r="Z45" s="1"/>
      <c r="AA45" s="1"/>
    </row>
    <row r="46" spans="1:27" ht="12.7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7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7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2.7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2.7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7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c r="A54" s="1"/>
      <c r="B54" s="1"/>
      <c r="C54" s="1"/>
      <c r="D54" s="1"/>
      <c r="E54" s="1"/>
      <c r="F54" s="1"/>
      <c r="G54" s="1"/>
      <c r="H54" s="1"/>
      <c r="I54" s="1"/>
      <c r="J54" s="1"/>
      <c r="K54" s="1"/>
      <c r="L54" s="1"/>
      <c r="M54" s="1"/>
      <c r="N54" s="1"/>
      <c r="O54" s="1"/>
      <c r="P54" s="1"/>
      <c r="Q54" s="1"/>
      <c r="R54" s="1"/>
      <c r="S54" s="1"/>
      <c r="T54" s="1"/>
      <c r="U54" s="1"/>
      <c r="V54" s="1"/>
      <c r="W54" s="1"/>
      <c r="X54" s="1"/>
      <c r="Y54" s="1"/>
      <c r="Z54" s="1"/>
      <c r="AA54" s="1"/>
    </row>
  </sheetData>
  <sheetProtection password="9BBF" sheet="1"/>
  <printOptions/>
  <pageMargins left="0.5" right="0.5" top="0.5" bottom="0.5" header="0.5118055555555555" footer="0.5"/>
  <pageSetup fitToHeight="1" fitToWidth="1" horizontalDpi="300" verticalDpi="300" orientation="landscape"/>
  <headerFooter alignWithMargins="0">
    <oddFooter>&amp;CLayout Produced By Pulsejet Engine Calculator Version 1.4 Eric Beck 2003</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X48"/>
  <sheetViews>
    <sheetView workbookViewId="0" topLeftCell="A1">
      <selection activeCell="O12" sqref="O12"/>
    </sheetView>
  </sheetViews>
  <sheetFormatPr defaultColWidth="9.140625" defaultRowHeight="12.75"/>
  <cols>
    <col min="2" max="2" width="22.00390625" style="0" customWidth="1"/>
    <col min="3" max="3" width="2.140625" style="0" customWidth="1"/>
    <col min="4" max="4" width="13.7109375" style="0" customWidth="1"/>
    <col min="5" max="5" width="3.8515625" style="0" customWidth="1"/>
    <col min="6" max="6" width="9.421875" style="0" customWidth="1"/>
    <col min="7" max="7" width="13.57421875" style="0" customWidth="1"/>
    <col min="8" max="8" width="5.8515625" style="0" customWidth="1"/>
    <col min="9" max="10" width="15.140625" style="0" customWidth="1"/>
    <col min="11" max="11" width="2.140625" style="0" customWidth="1"/>
    <col min="12" max="12" width="12.28125" style="0" customWidth="1"/>
    <col min="13" max="13" width="8.7109375" style="0" customWidth="1"/>
    <col min="14" max="14" width="12.140625" style="0" customWidth="1"/>
    <col min="15" max="15" width="13.57421875" style="0" customWidth="1"/>
    <col min="16" max="16" width="15.28125" style="0" customWidth="1"/>
    <col min="17" max="19" width="2.140625" style="0" customWidth="1"/>
    <col min="20" max="20" width="1.57421875" style="0" customWidth="1"/>
    <col min="21" max="22" width="2.140625" style="0" customWidth="1"/>
    <col min="23" max="23" width="7.421875" style="0" customWidth="1"/>
  </cols>
  <sheetData>
    <row r="1" spans="1:24" ht="25.5" customHeight="1">
      <c r="A1" s="7"/>
      <c r="B1" s="7"/>
      <c r="C1" s="7"/>
      <c r="D1" s="7"/>
      <c r="E1" s="7"/>
      <c r="F1" s="7"/>
      <c r="G1" s="7"/>
      <c r="H1" s="7"/>
      <c r="I1" s="7"/>
      <c r="J1" s="7"/>
      <c r="K1" s="7"/>
      <c r="L1" s="7"/>
      <c r="M1" s="7"/>
      <c r="N1" s="7"/>
      <c r="O1" s="7"/>
      <c r="P1" s="7"/>
      <c r="Q1" s="50"/>
      <c r="R1" s="51"/>
      <c r="S1" s="51"/>
      <c r="T1" s="51"/>
      <c r="U1" s="51"/>
      <c r="V1" s="51"/>
      <c r="W1" s="7"/>
      <c r="X1" s="7"/>
    </row>
    <row r="2" spans="1:24" ht="25.5">
      <c r="A2" s="7"/>
      <c r="B2" s="52" t="s">
        <v>82</v>
      </c>
      <c r="C2" s="53"/>
      <c r="D2" s="53"/>
      <c r="E2" s="53"/>
      <c r="F2" s="53"/>
      <c r="G2" s="53"/>
      <c r="H2" s="53"/>
      <c r="I2" s="53"/>
      <c r="J2" s="53"/>
      <c r="K2" s="53"/>
      <c r="L2" s="54">
        <f>'Calculator Version 1.4'!$F$4</f>
        <v>45</v>
      </c>
      <c r="M2" s="52" t="s">
        <v>136</v>
      </c>
      <c r="P2" s="51"/>
      <c r="Q2" s="50"/>
      <c r="R2" s="51"/>
      <c r="S2" s="51"/>
      <c r="T2" s="51"/>
      <c r="U2" s="51"/>
      <c r="V2" s="51"/>
      <c r="W2" s="55"/>
      <c r="X2" s="7"/>
    </row>
    <row r="3" spans="1:24" ht="12.75">
      <c r="A3" s="7"/>
      <c r="B3" s="7"/>
      <c r="C3" s="7"/>
      <c r="D3" s="7"/>
      <c r="E3" s="7"/>
      <c r="F3" s="7"/>
      <c r="G3" s="7"/>
      <c r="H3" s="7"/>
      <c r="I3" s="7"/>
      <c r="J3" s="7"/>
      <c r="K3" s="7"/>
      <c r="L3" s="7"/>
      <c r="M3" s="7"/>
      <c r="N3" s="7"/>
      <c r="O3" s="7"/>
      <c r="P3" s="7"/>
      <c r="Q3" s="50"/>
      <c r="R3" s="51"/>
      <c r="S3" s="51"/>
      <c r="T3" s="51"/>
      <c r="U3" s="51"/>
      <c r="V3" s="51"/>
      <c r="W3" s="55"/>
      <c r="X3" s="7"/>
    </row>
    <row r="4" spans="1:24" ht="12.75">
      <c r="A4" s="7"/>
      <c r="B4" s="7"/>
      <c r="C4" s="7"/>
      <c r="D4" s="7"/>
      <c r="E4" s="7"/>
      <c r="F4" s="7"/>
      <c r="G4" s="7"/>
      <c r="H4" s="7"/>
      <c r="I4" s="7"/>
      <c r="J4" s="7"/>
      <c r="K4" s="7"/>
      <c r="L4" s="7"/>
      <c r="M4" s="7"/>
      <c r="N4" s="7"/>
      <c r="O4" s="7"/>
      <c r="P4" s="7"/>
      <c r="Q4" s="50"/>
      <c r="R4" s="51"/>
      <c r="S4" s="51"/>
      <c r="T4" s="51"/>
      <c r="U4" s="51"/>
      <c r="V4" s="51"/>
      <c r="W4" s="55"/>
      <c r="X4" s="7"/>
    </row>
    <row r="5" spans="1:24" ht="12.75">
      <c r="A5" s="7"/>
      <c r="B5" s="7"/>
      <c r="C5" s="7"/>
      <c r="D5" s="7"/>
      <c r="E5" s="7"/>
      <c r="F5" s="7"/>
      <c r="G5" s="7"/>
      <c r="H5" s="7"/>
      <c r="I5" s="7"/>
      <c r="J5" s="7"/>
      <c r="K5" s="50"/>
      <c r="L5" s="56" t="s">
        <v>84</v>
      </c>
      <c r="M5" s="50"/>
      <c r="N5" s="50"/>
      <c r="O5" s="50"/>
      <c r="P5" s="50"/>
      <c r="Q5" s="50"/>
      <c r="R5" s="51"/>
      <c r="S5" s="51"/>
      <c r="T5" s="51"/>
      <c r="U5" s="51"/>
      <c r="V5" s="51"/>
      <c r="W5" s="55"/>
      <c r="X5" s="7"/>
    </row>
    <row r="6" spans="1:24" ht="12.75">
      <c r="A6" s="7"/>
      <c r="B6" s="7"/>
      <c r="C6" s="7"/>
      <c r="D6" s="7"/>
      <c r="E6" s="7"/>
      <c r="F6" s="7"/>
      <c r="G6" s="7"/>
      <c r="H6" s="7"/>
      <c r="I6" s="7"/>
      <c r="J6" s="7"/>
      <c r="K6" s="50"/>
      <c r="L6" s="7"/>
      <c r="M6" s="7"/>
      <c r="N6" s="7"/>
      <c r="O6" s="7"/>
      <c r="P6" s="7"/>
      <c r="Q6" s="50"/>
      <c r="R6" s="29"/>
      <c r="S6" s="29"/>
      <c r="T6" s="29"/>
      <c r="U6" s="29"/>
      <c r="V6" s="29"/>
      <c r="W6" s="55"/>
      <c r="X6" s="7"/>
    </row>
    <row r="7" spans="1:24" ht="12.75">
      <c r="A7" s="7"/>
      <c r="B7" s="7"/>
      <c r="C7" s="7"/>
      <c r="D7" s="7"/>
      <c r="E7" s="7"/>
      <c r="F7" s="7"/>
      <c r="G7" s="7"/>
      <c r="H7" s="7"/>
      <c r="I7" s="7"/>
      <c r="J7" s="7"/>
      <c r="K7" s="50"/>
      <c r="L7" s="57" t="s">
        <v>137</v>
      </c>
      <c r="M7" s="7"/>
      <c r="N7" s="7"/>
      <c r="O7" s="7"/>
      <c r="P7" s="7"/>
      <c r="Q7" s="50"/>
      <c r="R7" s="29" t="s">
        <v>86</v>
      </c>
      <c r="S7" s="29"/>
      <c r="T7" s="29"/>
      <c r="U7" s="29"/>
      <c r="V7" s="29"/>
      <c r="W7" s="55"/>
      <c r="X7" s="7"/>
    </row>
    <row r="8" spans="1:24" ht="12.75">
      <c r="A8" s="7"/>
      <c r="B8" s="7"/>
      <c r="C8" s="7"/>
      <c r="D8" s="7"/>
      <c r="E8" s="7"/>
      <c r="F8" s="7"/>
      <c r="G8" s="7"/>
      <c r="H8" s="7"/>
      <c r="I8" s="7"/>
      <c r="J8" s="7"/>
      <c r="K8" s="50"/>
      <c r="L8" s="58" t="s">
        <v>73</v>
      </c>
      <c r="M8" s="7"/>
      <c r="N8" s="7"/>
      <c r="O8" s="25">
        <f>(S33+S39+S43)/10000</f>
        <v>0.9242179313406148</v>
      </c>
      <c r="P8" s="7"/>
      <c r="Q8" s="50"/>
      <c r="R8" s="29" t="s">
        <v>87</v>
      </c>
      <c r="S8" s="29">
        <f>'Calculator Version 1.4'!$F$11</f>
        <v>28.524397870688706</v>
      </c>
      <c r="T8" s="29"/>
      <c r="U8" s="29" t="s">
        <v>88</v>
      </c>
      <c r="V8" s="29">
        <f>S8*3.14</f>
        <v>89.56660931396254</v>
      </c>
      <c r="W8" s="55"/>
      <c r="X8" s="7"/>
    </row>
    <row r="9" spans="1:24" ht="12.75">
      <c r="A9" s="7"/>
      <c r="B9" s="7"/>
      <c r="C9" s="7"/>
      <c r="D9" s="7"/>
      <c r="E9" s="7"/>
      <c r="F9" s="7"/>
      <c r="G9" s="7"/>
      <c r="H9" s="7"/>
      <c r="I9" s="7"/>
      <c r="J9" s="7"/>
      <c r="K9" s="50"/>
      <c r="L9" s="58" t="s">
        <v>74</v>
      </c>
      <c r="M9" s="7"/>
      <c r="N9" s="7"/>
      <c r="O9" s="25">
        <f>(S34+S40+S43)/10000</f>
        <v>0.6356443925295947</v>
      </c>
      <c r="P9" s="7"/>
      <c r="Q9" s="50"/>
      <c r="R9" s="29" t="s">
        <v>89</v>
      </c>
      <c r="S9" s="29">
        <f>'Calculator Version 1.4'!$F$5</f>
        <v>14.262198935344353</v>
      </c>
      <c r="T9" s="29"/>
      <c r="U9" s="29" t="s">
        <v>90</v>
      </c>
      <c r="V9" s="29">
        <f>S9*3.14</f>
        <v>44.78330465698127</v>
      </c>
      <c r="W9" s="55"/>
      <c r="X9" s="7"/>
    </row>
    <row r="10" spans="1:24" ht="12.75">
      <c r="A10" s="7"/>
      <c r="B10" s="7"/>
      <c r="C10" s="7"/>
      <c r="D10" s="7"/>
      <c r="E10" s="7"/>
      <c r="F10" s="7"/>
      <c r="G10" s="7"/>
      <c r="H10" s="7"/>
      <c r="I10" s="7"/>
      <c r="J10" s="7"/>
      <c r="K10" s="50"/>
      <c r="L10" s="58" t="s">
        <v>75</v>
      </c>
      <c r="M10" s="7"/>
      <c r="N10" s="7"/>
      <c r="O10" s="25">
        <f>(S35+S41+S43)/10000</f>
        <v>0.6241334235727727</v>
      </c>
      <c r="P10" s="7"/>
      <c r="Q10" s="50"/>
      <c r="R10" s="29" t="s">
        <v>91</v>
      </c>
      <c r="S10" s="29">
        <f>'Calculator Version 1.4'!$F$8</f>
        <v>31.56651748743302</v>
      </c>
      <c r="T10" s="29"/>
      <c r="U10" s="29" t="s">
        <v>92</v>
      </c>
      <c r="V10" s="29">
        <f>(V8*S11)/(V8-V9)</f>
        <v>64.72395556213323</v>
      </c>
      <c r="W10" s="55"/>
      <c r="X10" s="7"/>
    </row>
    <row r="11" spans="1:24" ht="12.75">
      <c r="A11" s="7"/>
      <c r="B11" s="7"/>
      <c r="C11" s="7"/>
      <c r="D11" s="7"/>
      <c r="E11" s="7"/>
      <c r="F11" s="7"/>
      <c r="G11" s="7"/>
      <c r="H11" s="7"/>
      <c r="I11" s="7"/>
      <c r="J11" s="7"/>
      <c r="K11" s="50"/>
      <c r="L11" s="7"/>
      <c r="M11" s="7"/>
      <c r="N11" s="7"/>
      <c r="O11" s="7"/>
      <c r="P11" s="7"/>
      <c r="Q11" s="50"/>
      <c r="R11" s="29" t="s">
        <v>93</v>
      </c>
      <c r="S11" s="29">
        <f>(((0.5*S8)-(0.5*S9))^2+S10^2)^0.5</f>
        <v>32.361977781066614</v>
      </c>
      <c r="T11" s="29"/>
      <c r="U11" s="29" t="s">
        <v>94</v>
      </c>
      <c r="V11" s="29">
        <f>V10-S11</f>
        <v>32.361977781066614</v>
      </c>
      <c r="W11" s="55"/>
      <c r="X11" s="7"/>
    </row>
    <row r="12" spans="1:24" ht="12.75">
      <c r="A12" s="7"/>
      <c r="B12" s="7"/>
      <c r="C12" s="7"/>
      <c r="D12" s="7"/>
      <c r="E12" s="7"/>
      <c r="F12" s="7"/>
      <c r="G12" s="7"/>
      <c r="H12" s="7"/>
      <c r="I12" s="7"/>
      <c r="J12" s="7"/>
      <c r="K12" s="50"/>
      <c r="L12" s="6" t="s">
        <v>95</v>
      </c>
      <c r="M12" s="6"/>
      <c r="N12" s="59"/>
      <c r="O12" s="34">
        <v>0.5</v>
      </c>
      <c r="P12" s="60" t="s">
        <v>138</v>
      </c>
      <c r="Q12" s="50"/>
      <c r="R12" s="29"/>
      <c r="S12" s="29"/>
      <c r="T12" s="29"/>
      <c r="U12" s="29" t="s">
        <v>97</v>
      </c>
      <c r="V12" s="29">
        <f>V10*2*3.14</f>
        <v>406.4664409301967</v>
      </c>
      <c r="W12" s="55"/>
      <c r="X12" s="7"/>
    </row>
    <row r="13" spans="1:24" ht="12.75">
      <c r="A13" s="7"/>
      <c r="B13" s="7"/>
      <c r="C13" s="7"/>
      <c r="D13" s="7"/>
      <c r="E13" s="7"/>
      <c r="F13" s="7"/>
      <c r="G13" s="7"/>
      <c r="H13" s="7"/>
      <c r="I13" s="7"/>
      <c r="J13" s="7"/>
      <c r="K13" s="50"/>
      <c r="L13" s="6" t="s">
        <v>98</v>
      </c>
      <c r="M13" s="6"/>
      <c r="N13" s="6"/>
      <c r="O13" s="36">
        <v>7.8</v>
      </c>
      <c r="P13" s="60" t="s">
        <v>99</v>
      </c>
      <c r="Q13" s="50"/>
      <c r="R13" s="29"/>
      <c r="S13" s="29"/>
      <c r="T13" s="29"/>
      <c r="U13" s="29" t="s">
        <v>100</v>
      </c>
      <c r="V13" s="29">
        <f>(V8/V12)*360</f>
        <v>79.32753139284097</v>
      </c>
      <c r="W13" s="55"/>
      <c r="X13" s="7"/>
    </row>
    <row r="14" spans="1:24" ht="12.75">
      <c r="A14" s="7"/>
      <c r="B14" s="7"/>
      <c r="C14" s="7"/>
      <c r="D14" s="7"/>
      <c r="E14" s="7"/>
      <c r="F14" s="7"/>
      <c r="G14" s="7"/>
      <c r="H14" s="7"/>
      <c r="I14" s="7"/>
      <c r="J14" s="7"/>
      <c r="K14" s="50"/>
      <c r="L14" s="7"/>
      <c r="M14" s="7"/>
      <c r="O14" s="7"/>
      <c r="P14" s="7"/>
      <c r="Q14" s="50"/>
      <c r="R14" s="29" t="s">
        <v>101</v>
      </c>
      <c r="S14" s="29"/>
      <c r="T14" s="29"/>
      <c r="U14" s="29"/>
      <c r="V14" s="29"/>
      <c r="W14" s="55"/>
      <c r="X14" s="7"/>
    </row>
    <row r="15" spans="1:24" ht="12.75">
      <c r="A15" s="7"/>
      <c r="B15" s="7"/>
      <c r="C15" s="7"/>
      <c r="D15" s="7"/>
      <c r="E15" s="7"/>
      <c r="F15" s="7"/>
      <c r="G15" s="7"/>
      <c r="H15" s="7"/>
      <c r="I15" s="7"/>
      <c r="J15" s="7"/>
      <c r="K15" s="50"/>
      <c r="L15" s="57" t="s">
        <v>139</v>
      </c>
      <c r="M15" s="7"/>
      <c r="N15" s="7"/>
      <c r="O15" s="7"/>
      <c r="P15" s="7"/>
      <c r="Q15" s="50"/>
      <c r="R15" s="29" t="s">
        <v>87</v>
      </c>
      <c r="S15" s="29">
        <f>'Calculator Version 1.4'!$F$12</f>
        <v>22.550516539058346</v>
      </c>
      <c r="T15" s="29"/>
      <c r="U15" s="29" t="s">
        <v>88</v>
      </c>
      <c r="V15" s="29">
        <f>S15*3.14</f>
        <v>70.8086219326432</v>
      </c>
      <c r="W15" s="55"/>
      <c r="X15" s="7"/>
    </row>
    <row r="16" spans="1:24" ht="12.75">
      <c r="A16" s="7"/>
      <c r="B16" s="7"/>
      <c r="C16" s="7"/>
      <c r="D16" s="7"/>
      <c r="E16" s="7"/>
      <c r="F16" s="7"/>
      <c r="G16" s="7"/>
      <c r="H16" s="7"/>
      <c r="I16" s="7"/>
      <c r="J16" s="7"/>
      <c r="K16" s="50"/>
      <c r="L16" s="58" t="s">
        <v>73</v>
      </c>
      <c r="M16" s="7"/>
      <c r="N16" s="7"/>
      <c r="O16" s="25">
        <f>($O$8*10000*(O12/10)*O13)/1000</f>
        <v>3.604449932228398</v>
      </c>
      <c r="P16" s="7"/>
      <c r="Q16" s="50"/>
      <c r="R16" s="29" t="s">
        <v>89</v>
      </c>
      <c r="S16" s="29">
        <f>'Calculator Version 1.4'!$F$5</f>
        <v>14.262198935344353</v>
      </c>
      <c r="T16" s="29"/>
      <c r="U16" s="29" t="s">
        <v>90</v>
      </c>
      <c r="V16" s="29">
        <f>S16*3.14</f>
        <v>44.78330465698127</v>
      </c>
      <c r="W16" s="55"/>
      <c r="X16" s="7"/>
    </row>
    <row r="17" spans="1:24" ht="12.75">
      <c r="A17" s="7"/>
      <c r="B17" s="7"/>
      <c r="C17" s="7"/>
      <c r="D17" s="7"/>
      <c r="E17" s="7"/>
      <c r="F17" s="7"/>
      <c r="G17" s="7"/>
      <c r="H17" s="7"/>
      <c r="I17" s="7"/>
      <c r="J17" s="7"/>
      <c r="K17" s="50"/>
      <c r="L17" s="58" t="s">
        <v>74</v>
      </c>
      <c r="M17" s="7"/>
      <c r="N17" s="7"/>
      <c r="O17" s="25">
        <f>($O$9*10000*(O12/10)*O13)/1000</f>
        <v>2.47901313086542</v>
      </c>
      <c r="P17" s="7"/>
      <c r="Q17" s="50"/>
      <c r="R17" s="29" t="s">
        <v>91</v>
      </c>
      <c r="S17" s="29">
        <f>'Calculator Version 1.4'!$F$8</f>
        <v>31.56651748743302</v>
      </c>
      <c r="T17" s="29"/>
      <c r="U17" s="29" t="s">
        <v>92</v>
      </c>
      <c r="V17" s="29">
        <f>(V15*S18)/(V15-V16)</f>
        <v>86.62185855994164</v>
      </c>
      <c r="W17" s="55"/>
      <c r="X17" s="7"/>
    </row>
    <row r="18" spans="1:24" ht="12.75">
      <c r="A18" s="7"/>
      <c r="B18" s="7"/>
      <c r="C18" s="7"/>
      <c r="D18" s="7"/>
      <c r="E18" s="7"/>
      <c r="F18" s="7"/>
      <c r="G18" s="7"/>
      <c r="H18" s="7"/>
      <c r="I18" s="7"/>
      <c r="J18" s="7"/>
      <c r="K18" s="50"/>
      <c r="L18" s="58" t="s">
        <v>75</v>
      </c>
      <c r="M18" s="7"/>
      <c r="N18" s="7"/>
      <c r="O18" s="25">
        <f>($O$10*10000*(O12/10)*O13)/1000</f>
        <v>2.4341203519338133</v>
      </c>
      <c r="P18" s="7"/>
      <c r="Q18" s="50"/>
      <c r="R18" s="29" t="s">
        <v>93</v>
      </c>
      <c r="S18" s="29">
        <f>(((0.5*S15)-(0.5*S16))^2+S17^2)^0.5</f>
        <v>31.837384918667922</v>
      </c>
      <c r="T18" s="29"/>
      <c r="U18" s="29" t="s">
        <v>94</v>
      </c>
      <c r="V18" s="29">
        <f>V17-S18</f>
        <v>54.78447364127372</v>
      </c>
      <c r="W18" s="55"/>
      <c r="X18" s="7"/>
    </row>
    <row r="19" spans="1:24" ht="12.75">
      <c r="A19" s="7"/>
      <c r="B19" s="7"/>
      <c r="C19" s="7"/>
      <c r="D19" s="7"/>
      <c r="E19" s="7"/>
      <c r="F19" s="7"/>
      <c r="G19" s="7"/>
      <c r="H19" s="7"/>
      <c r="I19" s="7"/>
      <c r="J19" s="7"/>
      <c r="K19" s="50"/>
      <c r="L19" s="7"/>
      <c r="M19" s="7"/>
      <c r="N19" s="7"/>
      <c r="O19" s="7"/>
      <c r="P19" s="7"/>
      <c r="Q19" s="50"/>
      <c r="R19" s="29"/>
      <c r="S19" s="29"/>
      <c r="T19" s="29"/>
      <c r="U19" s="29" t="s">
        <v>97</v>
      </c>
      <c r="V19" s="29">
        <f>V17*2*3.14</f>
        <v>543.9852717564336</v>
      </c>
      <c r="W19" s="55"/>
      <c r="X19" s="7"/>
    </row>
    <row r="20" spans="1:24" ht="12.75">
      <c r="A20" s="7"/>
      <c r="B20" s="7"/>
      <c r="C20" s="7"/>
      <c r="D20" s="7"/>
      <c r="E20" s="7"/>
      <c r="F20" s="7"/>
      <c r="G20" s="7"/>
      <c r="H20" s="7"/>
      <c r="I20" s="7"/>
      <c r="J20" s="7"/>
      <c r="K20" s="50"/>
      <c r="L20" s="61"/>
      <c r="M20" s="62" t="s">
        <v>103</v>
      </c>
      <c r="N20" s="62" t="s">
        <v>104</v>
      </c>
      <c r="O20" s="50"/>
      <c r="P20" s="50"/>
      <c r="Q20" s="50"/>
      <c r="R20" s="29"/>
      <c r="S20" s="29"/>
      <c r="T20" s="29"/>
      <c r="U20" s="29" t="s">
        <v>100</v>
      </c>
      <c r="V20" s="29">
        <f>(V15/V19)*360</f>
        <v>46.85991555147297</v>
      </c>
      <c r="W20" s="55"/>
      <c r="X20" s="7"/>
    </row>
    <row r="21" spans="1:24" ht="12.75">
      <c r="A21" s="7"/>
      <c r="B21" s="7"/>
      <c r="C21" s="7"/>
      <c r="D21" s="7"/>
      <c r="E21" s="7"/>
      <c r="F21" s="7"/>
      <c r="G21" s="7"/>
      <c r="H21" s="7"/>
      <c r="I21" s="7"/>
      <c r="J21" s="7"/>
      <c r="K21" s="50"/>
      <c r="L21" s="63" t="s">
        <v>105</v>
      </c>
      <c r="M21" s="64" t="s">
        <v>106</v>
      </c>
      <c r="N21" s="65" t="s">
        <v>107</v>
      </c>
      <c r="O21" s="7"/>
      <c r="P21" s="7"/>
      <c r="Q21" s="50"/>
      <c r="R21" s="29"/>
      <c r="S21" s="29"/>
      <c r="T21" s="29"/>
      <c r="U21" s="29"/>
      <c r="V21" s="29"/>
      <c r="W21" s="55"/>
      <c r="X21" s="7"/>
    </row>
    <row r="22" spans="1:24" ht="22.5">
      <c r="A22" s="7"/>
      <c r="B22" s="7"/>
      <c r="C22" s="7"/>
      <c r="D22" s="7"/>
      <c r="E22" s="7"/>
      <c r="F22" s="7"/>
      <c r="G22" s="7"/>
      <c r="H22" s="7"/>
      <c r="I22" s="7"/>
      <c r="J22" s="7"/>
      <c r="K22" s="50"/>
      <c r="L22" s="61" t="s">
        <v>108</v>
      </c>
      <c r="M22" s="62" t="s">
        <v>109</v>
      </c>
      <c r="N22" s="66" t="s">
        <v>110</v>
      </c>
      <c r="O22" s="50"/>
      <c r="P22" s="50"/>
      <c r="Q22" s="50"/>
      <c r="R22" s="29" t="s">
        <v>111</v>
      </c>
      <c r="S22" s="29"/>
      <c r="T22" s="29"/>
      <c r="U22" s="29"/>
      <c r="V22" s="29"/>
      <c r="W22" s="55"/>
      <c r="X22" s="7"/>
    </row>
    <row r="23" spans="1:24" ht="22.5">
      <c r="A23" s="7"/>
      <c r="B23" s="7" t="s">
        <v>112</v>
      </c>
      <c r="C23" s="7"/>
      <c r="D23" s="7"/>
      <c r="E23" s="7"/>
      <c r="F23" s="7"/>
      <c r="G23" s="7"/>
      <c r="H23" s="7"/>
      <c r="J23" s="7"/>
      <c r="K23" s="50"/>
      <c r="L23" s="63" t="s">
        <v>113</v>
      </c>
      <c r="M23" s="64" t="s">
        <v>114</v>
      </c>
      <c r="N23" s="65" t="s">
        <v>115</v>
      </c>
      <c r="O23" s="7"/>
      <c r="P23" s="7"/>
      <c r="Q23" s="50"/>
      <c r="R23" s="29" t="s">
        <v>101</v>
      </c>
      <c r="S23" s="29"/>
      <c r="T23" s="29"/>
      <c r="U23" s="29"/>
      <c r="V23" s="29"/>
      <c r="W23" s="55"/>
      <c r="X23" s="7"/>
    </row>
    <row r="24" spans="1:24" ht="12.75">
      <c r="A24" s="50"/>
      <c r="B24" s="56" t="s">
        <v>116</v>
      </c>
      <c r="C24" s="50"/>
      <c r="D24" s="50"/>
      <c r="E24" s="50"/>
      <c r="F24" s="50"/>
      <c r="G24" s="56" t="s">
        <v>117</v>
      </c>
      <c r="H24" s="50"/>
      <c r="I24" s="50"/>
      <c r="J24" s="50"/>
      <c r="K24" s="50"/>
      <c r="L24" s="56" t="s">
        <v>118</v>
      </c>
      <c r="M24" s="50"/>
      <c r="N24" s="50"/>
      <c r="O24" s="50"/>
      <c r="P24" s="50"/>
      <c r="Q24" s="50"/>
      <c r="R24" s="29" t="s">
        <v>87</v>
      </c>
      <c r="S24" s="29">
        <f>'Calculator Version 1.4'!$F$13</f>
        <v>20.790548976676693</v>
      </c>
      <c r="T24" s="29"/>
      <c r="U24" s="29" t="s">
        <v>88</v>
      </c>
      <c r="V24" s="29">
        <f>S24*3.14</f>
        <v>65.28232378676482</v>
      </c>
      <c r="W24" s="55"/>
      <c r="X24" s="7"/>
    </row>
    <row r="25" spans="1:24" ht="12.75">
      <c r="A25" s="60"/>
      <c r="B25" s="7" t="s">
        <v>119</v>
      </c>
      <c r="C25" s="7"/>
      <c r="D25" s="7">
        <f>'Calculator Version 1.4'!$F$7</f>
        <v>31.56651748743302</v>
      </c>
      <c r="E25" s="7"/>
      <c r="F25" s="7"/>
      <c r="G25" s="67" t="s">
        <v>73</v>
      </c>
      <c r="H25" s="7"/>
      <c r="I25" s="7"/>
      <c r="J25" s="7"/>
      <c r="K25" s="60"/>
      <c r="L25" s="7" t="s">
        <v>120</v>
      </c>
      <c r="M25" s="7"/>
      <c r="N25" s="1">
        <f>'Calculator Version 1.4'!$F$9</f>
        <v>94.69955246229907</v>
      </c>
      <c r="O25" s="7"/>
      <c r="P25" s="7"/>
      <c r="Q25" s="50"/>
      <c r="R25" s="29" t="s">
        <v>89</v>
      </c>
      <c r="S25" s="29">
        <f>'Calculator Version 1.4'!$F$5</f>
        <v>14.262198935344353</v>
      </c>
      <c r="T25" s="29"/>
      <c r="U25" s="29" t="s">
        <v>90</v>
      </c>
      <c r="V25" s="29">
        <f>S25*3.14</f>
        <v>44.78330465698127</v>
      </c>
      <c r="W25" s="55"/>
      <c r="X25" s="7"/>
    </row>
    <row r="26" spans="1:24" ht="12.75">
      <c r="A26" s="60"/>
      <c r="B26" s="7" t="s">
        <v>121</v>
      </c>
      <c r="C26" s="7"/>
      <c r="D26" s="7"/>
      <c r="E26" s="7"/>
      <c r="F26" s="7"/>
      <c r="G26" s="7" t="s">
        <v>122</v>
      </c>
      <c r="H26" s="7"/>
      <c r="I26" s="1">
        <f>$S$11</f>
        <v>32.361977781066614</v>
      </c>
      <c r="J26" s="1"/>
      <c r="K26" s="60"/>
      <c r="L26" s="7" t="s">
        <v>123</v>
      </c>
      <c r="M26" s="12"/>
      <c r="N26" s="1">
        <f>'Calculator Version 1.4'!$F$5*3.14</f>
        <v>44.78330465698127</v>
      </c>
      <c r="O26" s="7"/>
      <c r="P26" s="7"/>
      <c r="Q26" s="50"/>
      <c r="R26" s="29" t="s">
        <v>91</v>
      </c>
      <c r="S26" s="29">
        <f>'Calculator Version 1.4'!$F$8</f>
        <v>31.56651748743302</v>
      </c>
      <c r="T26" s="29"/>
      <c r="U26" s="29" t="s">
        <v>92</v>
      </c>
      <c r="V26" s="29">
        <f>(V24*S27)/(V24-V25)</f>
        <v>101.06453758860677</v>
      </c>
      <c r="W26" s="55"/>
      <c r="X26" s="7"/>
    </row>
    <row r="27" spans="1:24" ht="12.75">
      <c r="A27" s="7"/>
      <c r="B27" s="7"/>
      <c r="C27" s="7"/>
      <c r="D27" s="7"/>
      <c r="E27" s="7"/>
      <c r="F27" s="7"/>
      <c r="G27" s="7" t="s">
        <v>124</v>
      </c>
      <c r="H27" s="7"/>
      <c r="I27" s="1">
        <f>$V$11</f>
        <v>32.361977781066614</v>
      </c>
      <c r="J27" s="1"/>
      <c r="K27" s="7"/>
      <c r="L27" s="7"/>
      <c r="M27" s="7"/>
      <c r="N27" s="7"/>
      <c r="O27" s="7"/>
      <c r="P27" s="7"/>
      <c r="Q27" s="50"/>
      <c r="R27" s="29" t="s">
        <v>93</v>
      </c>
      <c r="S27" s="29">
        <f>(((0.5*S24)-(0.5*S25))^2+S26^2)^0.5</f>
        <v>31.73483677049491</v>
      </c>
      <c r="T27" s="29"/>
      <c r="U27" s="29" t="s">
        <v>94</v>
      </c>
      <c r="V27" s="29">
        <f>V26-S27</f>
        <v>69.32970081811186</v>
      </c>
      <c r="W27" s="55"/>
      <c r="X27" s="7"/>
    </row>
    <row r="28" spans="1:24" ht="12.75">
      <c r="A28" s="7"/>
      <c r="B28" s="68" t="s">
        <v>73</v>
      </c>
      <c r="C28" s="7"/>
      <c r="D28" s="7">
        <f>'Calculator Version 1.4'!$F$11*3.14</f>
        <v>89.56660931396254</v>
      </c>
      <c r="E28" s="7"/>
      <c r="F28" s="7"/>
      <c r="G28" s="7" t="s">
        <v>125</v>
      </c>
      <c r="H28" s="7"/>
      <c r="I28" s="1">
        <f>$V$10</f>
        <v>64.72395556213323</v>
      </c>
      <c r="J28" s="1"/>
      <c r="K28" s="7"/>
      <c r="L28" s="7"/>
      <c r="M28" s="7"/>
      <c r="N28" s="7"/>
      <c r="O28" s="7"/>
      <c r="P28" s="7"/>
      <c r="Q28" s="50"/>
      <c r="R28" s="29"/>
      <c r="S28" s="29"/>
      <c r="T28" s="29"/>
      <c r="U28" s="29" t="s">
        <v>97</v>
      </c>
      <c r="V28" s="29">
        <f>V26*2*3.14</f>
        <v>634.6852960564505</v>
      </c>
      <c r="W28" s="55"/>
      <c r="X28" s="7"/>
    </row>
    <row r="29" spans="1:24" ht="12.75">
      <c r="A29" s="7"/>
      <c r="B29" s="68" t="s">
        <v>74</v>
      </c>
      <c r="C29" s="7"/>
      <c r="D29" s="12">
        <f>'Calculator Version 1.4'!$F$12*3.14</f>
        <v>70.8086219326432</v>
      </c>
      <c r="E29" s="7"/>
      <c r="F29" s="7"/>
      <c r="G29" s="7" t="s">
        <v>126</v>
      </c>
      <c r="H29" s="7"/>
      <c r="I29" s="1">
        <f>$V$13</f>
        <v>79.32753139284097</v>
      </c>
      <c r="J29" s="1"/>
      <c r="K29" s="7"/>
      <c r="L29" s="1"/>
      <c r="M29" s="7"/>
      <c r="N29" s="7"/>
      <c r="O29" s="7"/>
      <c r="P29" s="7"/>
      <c r="Q29" s="50"/>
      <c r="R29" s="29"/>
      <c r="S29" s="29"/>
      <c r="T29" s="29"/>
      <c r="U29" s="29" t="s">
        <v>100</v>
      </c>
      <c r="V29" s="29">
        <f>(V24/V28)*360</f>
        <v>37.0288026353537</v>
      </c>
      <c r="W29" s="55"/>
      <c r="X29" s="7"/>
    </row>
    <row r="30" spans="1:24" ht="12.75">
      <c r="A30" s="7"/>
      <c r="B30" s="68" t="s">
        <v>75</v>
      </c>
      <c r="C30" s="7"/>
      <c r="D30" s="7">
        <f>'Calculator Version 1.4'!$F$13*3.14</f>
        <v>65.28232378676482</v>
      </c>
      <c r="E30" s="7"/>
      <c r="F30" s="7"/>
      <c r="G30" s="7"/>
      <c r="H30" s="7"/>
      <c r="I30" s="1"/>
      <c r="J30" s="1"/>
      <c r="K30" s="7"/>
      <c r="L30" s="63"/>
      <c r="M30" s="64"/>
      <c r="N30" s="64"/>
      <c r="O30" s="64"/>
      <c r="P30" s="64"/>
      <c r="Q30" s="62"/>
      <c r="R30" s="45"/>
      <c r="S30" s="29"/>
      <c r="T30" s="29"/>
      <c r="U30" s="29"/>
      <c r="V30" s="29"/>
      <c r="W30" s="55"/>
      <c r="X30" s="7"/>
    </row>
    <row r="31" spans="1:24" ht="12.75">
      <c r="A31" s="7"/>
      <c r="B31" s="7"/>
      <c r="C31" s="7"/>
      <c r="D31" s="7"/>
      <c r="E31" s="7"/>
      <c r="F31" s="7"/>
      <c r="G31" s="69" t="s">
        <v>74</v>
      </c>
      <c r="H31" s="7"/>
      <c r="I31" s="1"/>
      <c r="J31" s="1"/>
      <c r="K31" s="7"/>
      <c r="L31" s="63"/>
      <c r="M31" s="64"/>
      <c r="N31" s="64"/>
      <c r="O31" s="64"/>
      <c r="P31" s="64"/>
      <c r="Q31" s="62"/>
      <c r="R31" s="45"/>
      <c r="S31" s="29"/>
      <c r="T31" s="29"/>
      <c r="U31" s="29"/>
      <c r="V31" s="29"/>
      <c r="W31" s="55"/>
      <c r="X31" s="7"/>
    </row>
    <row r="32" spans="1:24" ht="12.75" customHeight="1">
      <c r="A32" s="7"/>
      <c r="B32" s="7"/>
      <c r="C32" s="7"/>
      <c r="D32" s="7"/>
      <c r="E32" s="7"/>
      <c r="F32" s="7"/>
      <c r="G32" s="7" t="s">
        <v>122</v>
      </c>
      <c r="H32" s="7"/>
      <c r="I32" s="1">
        <f>$S$18</f>
        <v>31.837384918667922</v>
      </c>
      <c r="J32" s="30"/>
      <c r="K32" s="7"/>
      <c r="L32" s="7"/>
      <c r="M32" s="7"/>
      <c r="N32" s="7"/>
      <c r="O32" s="64"/>
      <c r="P32" s="64"/>
      <c r="Q32" s="62"/>
      <c r="R32" s="45" t="s">
        <v>127</v>
      </c>
      <c r="S32" s="29"/>
      <c r="T32" s="29"/>
      <c r="U32" s="29"/>
      <c r="V32" s="29"/>
      <c r="W32" s="55"/>
      <c r="X32" s="7"/>
    </row>
    <row r="33" spans="1:24" ht="12.75">
      <c r="A33" s="7"/>
      <c r="B33" s="7"/>
      <c r="C33" s="7"/>
      <c r="D33" s="7"/>
      <c r="E33" s="7"/>
      <c r="F33" s="7"/>
      <c r="G33" s="7" t="s">
        <v>124</v>
      </c>
      <c r="H33" s="7"/>
      <c r="I33" s="1">
        <f>$V$18</f>
        <v>54.78447364127372</v>
      </c>
      <c r="J33" s="1"/>
      <c r="K33" s="7"/>
      <c r="L33" s="7"/>
      <c r="M33" s="7"/>
      <c r="N33" s="7"/>
      <c r="O33" s="64"/>
      <c r="P33" s="64"/>
      <c r="Q33" s="62"/>
      <c r="R33" s="47" t="s">
        <v>128</v>
      </c>
      <c r="S33" s="29">
        <f>D25*D28</f>
        <v>2827.30593919928</v>
      </c>
      <c r="T33" s="29"/>
      <c r="U33" s="29"/>
      <c r="V33" s="29"/>
      <c r="W33" s="55"/>
      <c r="X33" s="7"/>
    </row>
    <row r="34" spans="1:24" ht="12.75">
      <c r="A34" s="7"/>
      <c r="B34" s="7"/>
      <c r="C34" s="7"/>
      <c r="D34" s="7"/>
      <c r="E34" s="7"/>
      <c r="F34" s="7"/>
      <c r="G34" s="7" t="s">
        <v>125</v>
      </c>
      <c r="H34" s="7"/>
      <c r="I34" s="1">
        <f>$V$17</f>
        <v>86.62185855994164</v>
      </c>
      <c r="J34" s="1"/>
      <c r="K34" s="7"/>
      <c r="L34" s="7"/>
      <c r="M34" s="7"/>
      <c r="N34" s="7"/>
      <c r="O34" s="64"/>
      <c r="P34" s="64"/>
      <c r="Q34" s="62"/>
      <c r="R34" s="47" t="s">
        <v>129</v>
      </c>
      <c r="S34" s="29">
        <f>'Calculator Version 1.4'!$B$7*D29</f>
        <v>275.412686334888</v>
      </c>
      <c r="T34" s="29"/>
      <c r="U34" s="29"/>
      <c r="V34" s="29"/>
      <c r="W34" s="55"/>
      <c r="X34" s="7"/>
    </row>
    <row r="35" spans="1:24" ht="12.75">
      <c r="A35" s="7"/>
      <c r="B35" s="7"/>
      <c r="C35" s="7"/>
      <c r="D35" s="7"/>
      <c r="E35" s="7"/>
      <c r="F35" s="7"/>
      <c r="G35" s="7" t="s">
        <v>126</v>
      </c>
      <c r="H35" s="7"/>
      <c r="I35" s="1">
        <f>$V$20</f>
        <v>46.85991555147297</v>
      </c>
      <c r="J35" s="1"/>
      <c r="K35" s="7"/>
      <c r="L35" s="7"/>
      <c r="M35" s="7"/>
      <c r="N35" s="7"/>
      <c r="O35" s="70" t="s">
        <v>130</v>
      </c>
      <c r="P35" s="70" t="s">
        <v>131</v>
      </c>
      <c r="Q35" s="62"/>
      <c r="R35" s="49" t="s">
        <v>132</v>
      </c>
      <c r="S35" s="29">
        <f>'Calculator Version 1.4'!$B$7*D30</f>
        <v>253.91795057669611</v>
      </c>
      <c r="T35" s="29"/>
      <c r="U35" s="29"/>
      <c r="V35" s="29"/>
      <c r="W35" s="55"/>
      <c r="X35" s="7"/>
    </row>
    <row r="36" spans="1:24" ht="12.75">
      <c r="A36" s="7"/>
      <c r="B36" s="7"/>
      <c r="C36" s="7"/>
      <c r="D36" s="7"/>
      <c r="E36" s="7"/>
      <c r="F36" s="7"/>
      <c r="G36" s="7"/>
      <c r="H36" s="7"/>
      <c r="I36" s="1"/>
      <c r="J36" s="1"/>
      <c r="K36" s="7"/>
      <c r="L36" s="7"/>
      <c r="M36" s="7"/>
      <c r="N36" s="7"/>
      <c r="O36" s="60">
        <v>20</v>
      </c>
      <c r="P36" s="60">
        <v>0.0359</v>
      </c>
      <c r="Q36" s="50"/>
      <c r="R36" s="29"/>
      <c r="S36" s="29"/>
      <c r="T36" s="29"/>
      <c r="U36" s="29"/>
      <c r="V36" s="29"/>
      <c r="W36" s="55"/>
      <c r="X36" s="7"/>
    </row>
    <row r="37" spans="1:24" ht="12.75">
      <c r="A37" s="7"/>
      <c r="B37" s="7"/>
      <c r="C37" s="7"/>
      <c r="D37" s="7"/>
      <c r="E37" s="7"/>
      <c r="F37" s="7"/>
      <c r="G37" s="69" t="s">
        <v>75</v>
      </c>
      <c r="H37" s="7"/>
      <c r="I37" s="1"/>
      <c r="J37" s="1"/>
      <c r="K37" s="7"/>
      <c r="L37" s="7"/>
      <c r="M37" s="7"/>
      <c r="N37" s="7"/>
      <c r="O37" s="60">
        <v>21</v>
      </c>
      <c r="P37" s="60">
        <v>0.0329</v>
      </c>
      <c r="Q37" s="50"/>
      <c r="R37" s="29"/>
      <c r="S37" s="29"/>
      <c r="T37" s="29"/>
      <c r="U37" s="29"/>
      <c r="V37" s="29"/>
      <c r="W37" s="55"/>
      <c r="X37" s="7"/>
    </row>
    <row r="38" spans="1:24" ht="12.75">
      <c r="A38" s="7"/>
      <c r="B38" s="7"/>
      <c r="C38" s="7"/>
      <c r="D38" s="7"/>
      <c r="E38" s="7"/>
      <c r="F38" s="7"/>
      <c r="G38" s="7" t="s">
        <v>122</v>
      </c>
      <c r="H38" s="7"/>
      <c r="I38" s="1">
        <f>$S$27</f>
        <v>31.73483677049491</v>
      </c>
      <c r="J38" s="1"/>
      <c r="K38" s="7"/>
      <c r="L38" s="7"/>
      <c r="M38" s="7"/>
      <c r="N38" s="7"/>
      <c r="O38" s="60">
        <v>22</v>
      </c>
      <c r="P38" s="60">
        <v>0.0299</v>
      </c>
      <c r="Q38" s="50"/>
      <c r="R38" s="29" t="s">
        <v>133</v>
      </c>
      <c r="S38" s="29"/>
      <c r="T38" s="29"/>
      <c r="U38" s="29"/>
      <c r="V38" s="29"/>
      <c r="W38" s="55"/>
      <c r="X38" s="7"/>
    </row>
    <row r="39" spans="1:24" ht="12.75">
      <c r="A39" s="7"/>
      <c r="B39" s="7"/>
      <c r="C39" s="7"/>
      <c r="D39" s="7"/>
      <c r="E39" s="7"/>
      <c r="F39" s="7"/>
      <c r="G39" s="7" t="s">
        <v>124</v>
      </c>
      <c r="H39" s="7"/>
      <c r="I39" s="1">
        <f>$V$27</f>
        <v>69.32970081811186</v>
      </c>
      <c r="J39" s="1"/>
      <c r="K39" s="7"/>
      <c r="L39" s="7"/>
      <c r="M39" s="7"/>
      <c r="N39" s="7"/>
      <c r="O39" s="60">
        <v>23</v>
      </c>
      <c r="P39" s="60">
        <v>0.0269</v>
      </c>
      <c r="Q39" s="50"/>
      <c r="R39" s="29" t="s">
        <v>128</v>
      </c>
      <c r="S39" s="29">
        <f>(3.14*I28^2-3.14*I27^2)*(I29/360)</f>
        <v>2173.9144654079473</v>
      </c>
      <c r="T39" s="29"/>
      <c r="U39" s="29"/>
      <c r="V39" s="29"/>
      <c r="W39" s="55"/>
      <c r="X39" s="7"/>
    </row>
    <row r="40" spans="1:24" ht="12.75">
      <c r="A40" s="7"/>
      <c r="B40" s="7"/>
      <c r="C40" s="7"/>
      <c r="D40" s="7"/>
      <c r="E40" s="7"/>
      <c r="F40" s="7"/>
      <c r="G40" s="7" t="s">
        <v>125</v>
      </c>
      <c r="H40" s="7"/>
      <c r="I40" s="1">
        <f>$V$26</f>
        <v>101.06453758860677</v>
      </c>
      <c r="J40" s="1"/>
      <c r="K40" s="7"/>
      <c r="L40" s="7"/>
      <c r="M40" s="7"/>
      <c r="N40" s="7"/>
      <c r="O40" s="60">
        <v>24</v>
      </c>
      <c r="P40" s="60">
        <v>0.0239</v>
      </c>
      <c r="Q40" s="50"/>
      <c r="R40" s="29" t="s">
        <v>129</v>
      </c>
      <c r="S40" s="29">
        <f>(3.14*I34^2-3.14*I33^2)*(I35/360)</f>
        <v>1840.0723301621401</v>
      </c>
      <c r="T40" s="29"/>
      <c r="U40" s="29"/>
      <c r="V40" s="29"/>
      <c r="W40" s="55"/>
      <c r="X40" s="7"/>
    </row>
    <row r="41" spans="1:24" ht="12.75">
      <c r="A41" s="7"/>
      <c r="B41" s="7"/>
      <c r="C41" s="7"/>
      <c r="D41" s="7"/>
      <c r="E41" s="7"/>
      <c r="F41" s="7"/>
      <c r="G41" s="7" t="s">
        <v>126</v>
      </c>
      <c r="H41" s="7"/>
      <c r="I41" s="1">
        <f>$V$29</f>
        <v>37.0288026353537</v>
      </c>
      <c r="J41" s="1"/>
      <c r="K41" s="7"/>
      <c r="L41" s="7"/>
      <c r="M41" s="7"/>
      <c r="N41" s="7"/>
      <c r="O41" s="71">
        <v>25</v>
      </c>
      <c r="P41" s="60">
        <v>0.0209</v>
      </c>
      <c r="Q41" s="50"/>
      <c r="R41" s="29" t="s">
        <v>132</v>
      </c>
      <c r="S41" s="29">
        <f>(3.14*I40^2-3.14*I39^2)*(I41/360)</f>
        <v>1746.4573763521114</v>
      </c>
      <c r="T41" s="29"/>
      <c r="U41" s="29"/>
      <c r="V41" s="29"/>
      <c r="W41" s="55"/>
      <c r="X41" s="7"/>
    </row>
    <row r="42" spans="1:24" ht="12.75">
      <c r="A42" s="7"/>
      <c r="B42" s="7"/>
      <c r="C42" s="7"/>
      <c r="D42" s="7"/>
      <c r="E42" s="7"/>
      <c r="F42" s="7"/>
      <c r="G42" s="7"/>
      <c r="H42" s="7"/>
      <c r="I42" s="7"/>
      <c r="J42" s="7"/>
      <c r="K42" s="7"/>
      <c r="L42" s="7"/>
      <c r="M42" s="7"/>
      <c r="N42" s="7"/>
      <c r="O42" s="60">
        <v>26</v>
      </c>
      <c r="P42" s="60">
        <v>0.0179</v>
      </c>
      <c r="Q42" s="50"/>
      <c r="R42" s="29"/>
      <c r="S42" s="29"/>
      <c r="T42" s="29"/>
      <c r="U42" s="29"/>
      <c r="V42" s="29"/>
      <c r="W42" s="55"/>
      <c r="X42" s="7"/>
    </row>
    <row r="43" spans="1:24" ht="12.75">
      <c r="A43" s="7"/>
      <c r="B43" s="7" t="s">
        <v>134</v>
      </c>
      <c r="C43" s="7"/>
      <c r="D43" s="7"/>
      <c r="E43" s="7"/>
      <c r="F43" s="7"/>
      <c r="G43" s="7" t="s">
        <v>140</v>
      </c>
      <c r="H43" s="7"/>
      <c r="I43" s="7"/>
      <c r="J43" s="7"/>
      <c r="K43" s="7"/>
      <c r="L43" s="7"/>
      <c r="M43" s="7"/>
      <c r="N43" s="7"/>
      <c r="O43" s="60">
        <v>27</v>
      </c>
      <c r="P43" s="60">
        <v>0.0164</v>
      </c>
      <c r="Q43" s="50"/>
      <c r="R43" s="29" t="s">
        <v>135</v>
      </c>
      <c r="S43" s="29">
        <f>N25*N26</f>
        <v>4240.95890879892</v>
      </c>
      <c r="T43" s="29"/>
      <c r="U43" s="29"/>
      <c r="V43" s="29"/>
      <c r="W43" s="55"/>
      <c r="X43" s="7"/>
    </row>
    <row r="44" spans="1:24" ht="12.75">
      <c r="A44" s="50"/>
      <c r="B44" s="50"/>
      <c r="C44" s="50"/>
      <c r="D44" s="50"/>
      <c r="E44" s="50"/>
      <c r="F44" s="50"/>
      <c r="G44" s="50"/>
      <c r="H44" s="50"/>
      <c r="I44" s="50"/>
      <c r="J44" s="50"/>
      <c r="K44" s="50"/>
      <c r="L44" s="50"/>
      <c r="M44" s="50"/>
      <c r="N44" s="50"/>
      <c r="O44" s="50"/>
      <c r="P44" s="50"/>
      <c r="Q44" s="50"/>
      <c r="R44" s="29"/>
      <c r="S44" s="29"/>
      <c r="T44" s="29"/>
      <c r="U44" s="29"/>
      <c r="V44" s="29"/>
      <c r="W44" s="55"/>
      <c r="X44" s="7"/>
    </row>
    <row r="45" spans="1:24" ht="12.75">
      <c r="A45" s="7"/>
      <c r="B45" s="7"/>
      <c r="C45" s="7"/>
      <c r="D45" s="7"/>
      <c r="E45" s="7"/>
      <c r="F45" s="7"/>
      <c r="G45" s="7"/>
      <c r="H45" s="7"/>
      <c r="I45" s="7"/>
      <c r="J45" s="7"/>
      <c r="K45" s="7"/>
      <c r="L45" s="7"/>
      <c r="M45" s="7"/>
      <c r="N45" s="7"/>
      <c r="O45" s="7"/>
      <c r="P45" s="7"/>
      <c r="Q45" s="7"/>
      <c r="R45" s="55"/>
      <c r="S45" s="55"/>
      <c r="T45" s="55"/>
      <c r="U45" s="55"/>
      <c r="V45" s="55"/>
      <c r="W45" s="55"/>
      <c r="X45" s="7"/>
    </row>
    <row r="46" spans="1:24" ht="12.75">
      <c r="A46" s="7"/>
      <c r="B46" s="7"/>
      <c r="C46" s="7"/>
      <c r="D46" s="7"/>
      <c r="E46" s="7"/>
      <c r="F46" s="7"/>
      <c r="G46" s="7"/>
      <c r="H46" s="7"/>
      <c r="I46" s="7"/>
      <c r="J46" s="7"/>
      <c r="K46" s="7"/>
      <c r="L46" s="7"/>
      <c r="M46" s="7"/>
      <c r="N46" s="7"/>
      <c r="O46" s="7"/>
      <c r="P46" s="7"/>
      <c r="Q46" s="7"/>
      <c r="R46" s="55"/>
      <c r="S46" s="55"/>
      <c r="T46" s="55"/>
      <c r="U46" s="55"/>
      <c r="V46" s="55"/>
      <c r="W46" s="55"/>
      <c r="X46" s="7"/>
    </row>
    <row r="47" spans="1:24" ht="12.75">
      <c r="A47" s="7"/>
      <c r="B47" s="7"/>
      <c r="C47" s="7"/>
      <c r="D47" s="7"/>
      <c r="E47" s="7"/>
      <c r="F47" s="7"/>
      <c r="G47" s="7"/>
      <c r="H47" s="7"/>
      <c r="I47" s="7"/>
      <c r="J47" s="7"/>
      <c r="K47" s="7"/>
      <c r="L47" s="7"/>
      <c r="M47" s="7"/>
      <c r="N47" s="7"/>
      <c r="O47" s="7"/>
      <c r="P47" s="7"/>
      <c r="Q47" s="7"/>
      <c r="R47" s="7"/>
      <c r="S47" s="7"/>
      <c r="T47" s="7"/>
      <c r="U47" s="7"/>
      <c r="V47" s="7"/>
      <c r="W47" s="7"/>
      <c r="X47" s="7"/>
    </row>
    <row r="48" spans="1:24" ht="12.75">
      <c r="A48" s="7"/>
      <c r="B48" s="7"/>
      <c r="C48" s="7"/>
      <c r="D48" s="7"/>
      <c r="E48" s="7"/>
      <c r="F48" s="7"/>
      <c r="G48" s="7"/>
      <c r="H48" s="7"/>
      <c r="I48" s="7"/>
      <c r="J48" s="7"/>
      <c r="K48" s="7"/>
      <c r="L48" s="7"/>
      <c r="M48" s="7"/>
      <c r="N48" s="7"/>
      <c r="O48" s="7"/>
      <c r="P48" s="7"/>
      <c r="Q48" s="7"/>
      <c r="R48" s="7"/>
      <c r="S48" s="7"/>
      <c r="T48" s="7"/>
      <c r="U48" s="7"/>
      <c r="V48" s="7"/>
      <c r="W48" s="7"/>
      <c r="X48" s="7"/>
    </row>
  </sheetData>
  <sheetProtection password="9BBF" sheet="1"/>
  <printOptions gridLines="1"/>
  <pageMargins left="0.7479166666666667" right="0.7479166666666667" top="0.9840277777777777" bottom="0.9840277777777777" header="0.5118055555555555" footer="0.5"/>
  <pageSetup fitToHeight="1" fitToWidth="1" horizontalDpi="300" verticalDpi="300" orientation="landscape"/>
  <headerFooter alignWithMargins="0">
    <oddFooter>&amp;CLayout Produced By Pulsejet Engine Calculator Version 1.4 Eric Beck 2003</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A69"/>
  <sheetViews>
    <sheetView tabSelected="1" workbookViewId="0" topLeftCell="A1">
      <selection activeCell="I34" sqref="I34"/>
    </sheetView>
  </sheetViews>
  <sheetFormatPr defaultColWidth="9.140625" defaultRowHeight="12.75"/>
  <cols>
    <col min="1" max="1" width="2.28125" style="0" customWidth="1"/>
    <col min="2" max="2" width="16.57421875" style="0" customWidth="1"/>
    <col min="3" max="3" width="1.28515625" style="0" customWidth="1"/>
    <col min="4" max="4" width="11.8515625" style="0" customWidth="1"/>
    <col min="5" max="5" width="2.140625" style="0" customWidth="1"/>
    <col min="6" max="6" width="13.8515625" style="0" customWidth="1"/>
    <col min="9" max="9" width="11.8515625" style="0" customWidth="1"/>
    <col min="10" max="10" width="8.00390625" style="0" customWidth="1"/>
    <col min="11" max="11" width="19.00390625" style="0" customWidth="1"/>
    <col min="12" max="12" width="2.28125" style="0" customWidth="1"/>
    <col min="13" max="13" width="4.421875" style="0" customWidth="1"/>
    <col min="15" max="15" width="15.140625" style="0" customWidth="1"/>
    <col min="18" max="18" width="2.421875" style="0" customWidth="1"/>
  </cols>
  <sheetData>
    <row r="1" spans="1:27" ht="12.75" customHeight="1">
      <c r="A1" s="1"/>
      <c r="B1" s="1"/>
      <c r="C1" s="1"/>
      <c r="D1" s="1"/>
      <c r="E1" s="1"/>
      <c r="F1" s="1"/>
      <c r="G1" s="1"/>
      <c r="H1" s="1"/>
      <c r="I1" s="1"/>
      <c r="J1" s="1"/>
      <c r="K1" s="1"/>
      <c r="L1" s="1"/>
      <c r="M1" s="1"/>
      <c r="N1" s="1"/>
      <c r="O1" s="1"/>
      <c r="P1" s="1"/>
      <c r="Q1" s="1"/>
      <c r="R1" s="1"/>
      <c r="S1" s="1"/>
      <c r="T1" s="1"/>
      <c r="U1" s="1"/>
      <c r="V1" s="1"/>
      <c r="W1" s="7"/>
      <c r="X1" s="7"/>
      <c r="Y1" s="7"/>
      <c r="Z1" s="7"/>
      <c r="AA1" s="7"/>
    </row>
    <row r="2" spans="1:27" ht="17.25" customHeight="1">
      <c r="A2" s="9"/>
      <c r="B2" s="72" t="s">
        <v>141</v>
      </c>
      <c r="C2" s="9"/>
      <c r="D2" s="9"/>
      <c r="E2" s="9"/>
      <c r="F2" s="9"/>
      <c r="G2" s="9"/>
      <c r="H2" s="9"/>
      <c r="I2" s="9"/>
      <c r="J2" s="1"/>
      <c r="K2" s="73" t="s">
        <v>142</v>
      </c>
      <c r="L2" s="27"/>
      <c r="M2" s="12"/>
      <c r="N2" s="26"/>
      <c r="O2" s="1"/>
      <c r="P2" s="1"/>
      <c r="Q2" s="29"/>
      <c r="R2" s="1"/>
      <c r="S2" s="1"/>
      <c r="T2" s="1"/>
      <c r="U2" s="1"/>
      <c r="V2" s="1"/>
      <c r="W2" s="7"/>
      <c r="X2" s="7"/>
      <c r="Y2" s="7"/>
      <c r="Z2" s="7"/>
      <c r="AA2" s="7"/>
    </row>
    <row r="3" spans="1:27" ht="15">
      <c r="A3" s="1"/>
      <c r="B3" s="1" t="s">
        <v>143</v>
      </c>
      <c r="C3" s="1"/>
      <c r="D3" s="1"/>
      <c r="E3" s="1"/>
      <c r="F3" s="74" t="s">
        <v>144</v>
      </c>
      <c r="G3" s="27"/>
      <c r="H3" s="27"/>
      <c r="I3" s="27"/>
      <c r="J3" s="27"/>
      <c r="K3" s="75" t="s">
        <v>145</v>
      </c>
      <c r="L3" s="1"/>
      <c r="M3" s="1"/>
      <c r="N3" s="1"/>
      <c r="O3" s="1"/>
      <c r="P3" s="1"/>
      <c r="Q3" s="1"/>
      <c r="R3" s="1"/>
      <c r="S3" s="1"/>
      <c r="T3" s="1"/>
      <c r="U3" s="1"/>
      <c r="V3" s="1"/>
      <c r="W3" s="7"/>
      <c r="X3" s="7"/>
      <c r="Y3" s="7"/>
      <c r="Z3" s="7"/>
      <c r="AA3" s="7"/>
    </row>
    <row r="4" spans="1:27" ht="15">
      <c r="A4" s="1"/>
      <c r="B4" s="76" t="s">
        <v>87</v>
      </c>
      <c r="C4" s="77"/>
      <c r="D4" s="78">
        <v>4</v>
      </c>
      <c r="E4" s="1"/>
      <c r="F4" s="5" t="s">
        <v>95</v>
      </c>
      <c r="G4" s="5"/>
      <c r="H4" s="33"/>
      <c r="I4" s="34">
        <v>0.039</v>
      </c>
      <c r="J4" s="35" t="s">
        <v>96</v>
      </c>
      <c r="K4" s="75" t="s">
        <v>146</v>
      </c>
      <c r="L4" s="1"/>
      <c r="M4" s="1"/>
      <c r="N4" s="1"/>
      <c r="O4" s="1"/>
      <c r="P4" s="1"/>
      <c r="Q4" s="1"/>
      <c r="R4" s="1"/>
      <c r="S4" s="30"/>
      <c r="T4" s="30"/>
      <c r="U4" s="30"/>
      <c r="V4" s="30"/>
      <c r="W4" s="55"/>
      <c r="X4" s="7"/>
      <c r="Y4" s="7"/>
      <c r="Z4" s="7"/>
      <c r="AA4" s="7"/>
    </row>
    <row r="5" spans="1:27" ht="15">
      <c r="A5" s="1"/>
      <c r="B5" s="79" t="s">
        <v>89</v>
      </c>
      <c r="C5" s="80"/>
      <c r="D5" s="81">
        <v>2</v>
      </c>
      <c r="E5" s="1"/>
      <c r="F5" s="5" t="s">
        <v>98</v>
      </c>
      <c r="G5" s="5"/>
      <c r="H5" s="5"/>
      <c r="I5" s="36">
        <v>7.8</v>
      </c>
      <c r="J5" s="35" t="s">
        <v>99</v>
      </c>
      <c r="K5" s="75" t="s">
        <v>147</v>
      </c>
      <c r="L5" s="1"/>
      <c r="M5" s="4"/>
      <c r="N5" s="1"/>
      <c r="O5" s="1"/>
      <c r="P5" s="1"/>
      <c r="Q5" s="1"/>
      <c r="R5" s="1"/>
      <c r="S5" s="30"/>
      <c r="T5" s="30"/>
      <c r="U5" s="30"/>
      <c r="V5" s="30"/>
      <c r="W5" s="55"/>
      <c r="X5" s="7"/>
      <c r="Y5" s="7"/>
      <c r="Z5" s="7"/>
      <c r="AA5" s="7"/>
    </row>
    <row r="6" spans="1:27" ht="15">
      <c r="A6" s="1"/>
      <c r="B6" s="79" t="s">
        <v>91</v>
      </c>
      <c r="C6" s="80"/>
      <c r="D6" s="78">
        <v>6</v>
      </c>
      <c r="E6" s="1"/>
      <c r="F6" s="74" t="s">
        <v>148</v>
      </c>
      <c r="G6" s="1"/>
      <c r="H6" s="1"/>
      <c r="I6" s="82"/>
      <c r="J6" s="1"/>
      <c r="K6" s="75" t="s">
        <v>149</v>
      </c>
      <c r="L6" s="1"/>
      <c r="M6" s="1"/>
      <c r="N6" s="1"/>
      <c r="O6" s="1"/>
      <c r="P6" s="1"/>
      <c r="Q6" s="1"/>
      <c r="R6" s="1"/>
      <c r="S6" s="29"/>
      <c r="T6" s="29"/>
      <c r="U6" s="29"/>
      <c r="V6" s="29"/>
      <c r="W6" s="29"/>
      <c r="X6" s="7"/>
      <c r="Y6" s="7"/>
      <c r="Z6" s="7"/>
      <c r="AA6" s="7"/>
    </row>
    <row r="7" spans="1:27" ht="12.75">
      <c r="A7" s="1"/>
      <c r="B7" s="83" t="s">
        <v>93</v>
      </c>
      <c r="C7" s="84"/>
      <c r="D7" s="85">
        <f>(((0.5*D4)-(0.5*D5))^2+D6^2)^0.5</f>
        <v>6.082762530298219</v>
      </c>
      <c r="E7" s="1"/>
      <c r="F7" s="5" t="s">
        <v>95</v>
      </c>
      <c r="G7" s="5"/>
      <c r="H7" s="33"/>
      <c r="I7" s="34">
        <v>1</v>
      </c>
      <c r="J7" s="35" t="s">
        <v>138</v>
      </c>
      <c r="K7" s="1"/>
      <c r="L7" s="1"/>
      <c r="M7" s="4"/>
      <c r="N7" s="1"/>
      <c r="O7" s="1"/>
      <c r="P7" s="1"/>
      <c r="Q7" s="1"/>
      <c r="R7" s="1"/>
      <c r="S7" s="29"/>
      <c r="T7" s="29"/>
      <c r="U7" s="29"/>
      <c r="V7" s="29"/>
      <c r="W7" s="29"/>
      <c r="X7" s="7"/>
      <c r="Y7" s="7"/>
      <c r="Z7" s="7"/>
      <c r="AA7" s="7"/>
    </row>
    <row r="8" spans="1:27" ht="12.75">
      <c r="A8" s="1"/>
      <c r="B8" s="79" t="s">
        <v>150</v>
      </c>
      <c r="C8" s="80"/>
      <c r="D8" s="86">
        <f>D4*3.14</f>
        <v>12.56</v>
      </c>
      <c r="E8" s="1"/>
      <c r="F8" s="5" t="s">
        <v>98</v>
      </c>
      <c r="G8" s="5"/>
      <c r="H8" s="5"/>
      <c r="I8" s="36">
        <v>7.8</v>
      </c>
      <c r="J8" s="35" t="s">
        <v>99</v>
      </c>
      <c r="K8" s="1"/>
      <c r="L8" s="1"/>
      <c r="M8" s="32"/>
      <c r="N8" s="1"/>
      <c r="O8" s="1"/>
      <c r="P8" s="1"/>
      <c r="Q8" s="1"/>
      <c r="R8" s="1"/>
      <c r="S8" s="29"/>
      <c r="T8" s="29"/>
      <c r="U8" s="29"/>
      <c r="V8" s="29"/>
      <c r="W8" s="29"/>
      <c r="X8" s="7"/>
      <c r="Y8" s="7"/>
      <c r="Z8" s="7"/>
      <c r="AA8" s="7"/>
    </row>
    <row r="9" spans="1:27" ht="12.75">
      <c r="A9" s="1"/>
      <c r="B9" s="79" t="s">
        <v>151</v>
      </c>
      <c r="C9" s="80"/>
      <c r="D9" s="86">
        <f>D5*3.14</f>
        <v>6.28</v>
      </c>
      <c r="E9" s="1"/>
      <c r="F9" s="74" t="s">
        <v>152</v>
      </c>
      <c r="G9" s="87"/>
      <c r="H9" s="1"/>
      <c r="I9" s="1">
        <f>((3.14*D10^2)-(3.14*D11^2))*(D13/360)*(I4*16.38*I5)/454</f>
        <v>0.6288817895646365</v>
      </c>
      <c r="J9" s="1"/>
      <c r="K9" s="1"/>
      <c r="L9" s="1"/>
      <c r="M9" s="32"/>
      <c r="N9" s="1"/>
      <c r="O9" s="1"/>
      <c r="P9" s="12"/>
      <c r="Q9" s="1"/>
      <c r="R9" s="1"/>
      <c r="S9" s="29"/>
      <c r="T9" s="29"/>
      <c r="U9" s="29"/>
      <c r="V9" s="29"/>
      <c r="W9" s="29"/>
      <c r="X9" s="7"/>
      <c r="Y9" s="7"/>
      <c r="Z9" s="7"/>
      <c r="AA9" s="7"/>
    </row>
    <row r="10" spans="1:27" ht="12.75">
      <c r="A10" s="1"/>
      <c r="B10" s="88" t="s">
        <v>153</v>
      </c>
      <c r="C10" s="89"/>
      <c r="D10" s="90">
        <f>(D8*D7)/(D8-D9)</f>
        <v>12.165525060596439</v>
      </c>
      <c r="E10" s="1"/>
      <c r="F10" s="74" t="s">
        <v>154</v>
      </c>
      <c r="G10" s="87"/>
      <c r="H10" s="1"/>
      <c r="I10" s="1">
        <f>((3.14*D10^2)-(3.14*D11^2))*(D13/360)*(I7/10)*I8*(1/1000)</f>
        <v>0.04469370596761919</v>
      </c>
      <c r="J10" s="1"/>
      <c r="K10" s="1"/>
      <c r="L10" s="1"/>
      <c r="M10" s="32"/>
      <c r="N10" s="1"/>
      <c r="O10" s="1"/>
      <c r="P10" s="1"/>
      <c r="Q10" s="1"/>
      <c r="R10" s="1"/>
      <c r="S10" s="29"/>
      <c r="T10" s="29"/>
      <c r="U10" s="29"/>
      <c r="V10" s="29"/>
      <c r="W10" s="29"/>
      <c r="X10" s="7"/>
      <c r="Y10" s="7"/>
      <c r="Z10" s="7"/>
      <c r="AA10" s="7"/>
    </row>
    <row r="11" spans="1:27" ht="12" customHeight="1">
      <c r="A11" s="1"/>
      <c r="B11" s="88" t="s">
        <v>155</v>
      </c>
      <c r="C11" s="89"/>
      <c r="D11" s="90">
        <f>D10-D7</f>
        <v>6.082762530298219</v>
      </c>
      <c r="E11" s="1"/>
      <c r="F11" s="1"/>
      <c r="G11" s="1"/>
      <c r="H11" s="1"/>
      <c r="I11" s="1"/>
      <c r="J11" s="1"/>
      <c r="K11" s="1"/>
      <c r="L11" s="1"/>
      <c r="M11" s="1"/>
      <c r="N11" s="1"/>
      <c r="O11" s="1"/>
      <c r="P11" s="1"/>
      <c r="Q11" s="1"/>
      <c r="R11" s="1"/>
      <c r="S11" s="29"/>
      <c r="T11" s="29"/>
      <c r="U11" s="29"/>
      <c r="V11" s="29"/>
      <c r="W11" s="29"/>
      <c r="X11" s="7"/>
      <c r="Y11" s="7"/>
      <c r="Z11" s="7"/>
      <c r="AA11" s="7"/>
    </row>
    <row r="12" spans="1:27" ht="12.75" hidden="1">
      <c r="A12" s="1"/>
      <c r="B12" s="91" t="s">
        <v>156</v>
      </c>
      <c r="C12" s="92"/>
      <c r="D12" s="93">
        <f>D10*2*3.14</f>
        <v>76.39949738054564</v>
      </c>
      <c r="E12" s="1"/>
      <c r="F12" s="1"/>
      <c r="G12" s="1"/>
      <c r="H12" s="1"/>
      <c r="I12" s="1"/>
      <c r="J12" s="1"/>
      <c r="K12" s="1"/>
      <c r="L12" s="1"/>
      <c r="M12" s="5"/>
      <c r="N12" s="5"/>
      <c r="O12" s="5"/>
      <c r="P12" s="94"/>
      <c r="Q12" s="35"/>
      <c r="R12" s="1"/>
      <c r="S12" s="29"/>
      <c r="T12" s="29"/>
      <c r="U12" s="29"/>
      <c r="V12" s="29"/>
      <c r="W12" s="29"/>
      <c r="X12" s="7"/>
      <c r="Y12" s="7"/>
      <c r="Z12" s="7"/>
      <c r="AA12" s="7"/>
    </row>
    <row r="13" spans="1:27" ht="12.75">
      <c r="A13" s="1"/>
      <c r="B13" s="95" t="s">
        <v>100</v>
      </c>
      <c r="C13" s="96"/>
      <c r="D13" s="97">
        <f>(D8/D12)*360</f>
        <v>59.18363542992863</v>
      </c>
      <c r="E13" s="1"/>
      <c r="F13" s="1"/>
      <c r="G13" s="1"/>
      <c r="H13" s="1"/>
      <c r="I13" s="1"/>
      <c r="J13" s="1"/>
      <c r="K13" s="1"/>
      <c r="L13" s="1"/>
      <c r="M13" s="5"/>
      <c r="N13" s="5"/>
      <c r="O13" s="5"/>
      <c r="P13" s="94"/>
      <c r="Q13" s="35"/>
      <c r="R13" s="1"/>
      <c r="S13" s="29"/>
      <c r="T13" s="29"/>
      <c r="U13" s="29"/>
      <c r="V13" s="29"/>
      <c r="W13" s="29"/>
      <c r="X13" s="7"/>
      <c r="Y13" s="7"/>
      <c r="Z13" s="7"/>
      <c r="AA13" s="7"/>
    </row>
    <row r="14" spans="1:27" ht="12.75">
      <c r="A14" s="1"/>
      <c r="B14" s="1"/>
      <c r="C14" s="1"/>
      <c r="D14" s="1"/>
      <c r="E14" s="1"/>
      <c r="F14" s="1"/>
      <c r="G14" s="1"/>
      <c r="H14" s="1"/>
      <c r="I14" s="1"/>
      <c r="J14" s="1"/>
      <c r="K14" s="1"/>
      <c r="L14" s="1"/>
      <c r="M14" s="1"/>
      <c r="N14" s="1"/>
      <c r="O14" s="1"/>
      <c r="P14" s="1"/>
      <c r="Q14" s="1"/>
      <c r="R14" s="1"/>
      <c r="S14" s="29"/>
      <c r="T14" s="29"/>
      <c r="U14" s="29"/>
      <c r="V14" s="29"/>
      <c r="W14" s="29"/>
      <c r="X14" s="7"/>
      <c r="Y14" s="7"/>
      <c r="Z14" s="7"/>
      <c r="AA14" s="7"/>
    </row>
    <row r="15" spans="1:27" ht="12.75">
      <c r="A15" s="1"/>
      <c r="B15" s="1"/>
      <c r="C15" s="1"/>
      <c r="D15" s="1"/>
      <c r="E15" s="1"/>
      <c r="F15" s="1"/>
      <c r="G15" s="1"/>
      <c r="H15" s="1"/>
      <c r="I15" s="1"/>
      <c r="J15" s="1"/>
      <c r="K15" s="1"/>
      <c r="L15" s="1"/>
      <c r="M15" s="4"/>
      <c r="N15" s="1"/>
      <c r="O15" s="1"/>
      <c r="P15" s="1"/>
      <c r="Q15" s="1"/>
      <c r="R15" s="1"/>
      <c r="S15" s="29"/>
      <c r="T15" s="29"/>
      <c r="U15" s="29"/>
      <c r="V15" s="29"/>
      <c r="W15" s="29"/>
      <c r="X15" s="7"/>
      <c r="Y15" s="7"/>
      <c r="Z15" s="7"/>
      <c r="AA15" s="7"/>
    </row>
    <row r="16" spans="1:27" ht="18">
      <c r="A16" s="9"/>
      <c r="B16" s="72" t="s">
        <v>157</v>
      </c>
      <c r="C16" s="9"/>
      <c r="D16" s="9"/>
      <c r="E16" s="9"/>
      <c r="F16" s="9"/>
      <c r="G16" s="9"/>
      <c r="H16" s="9"/>
      <c r="I16" s="9"/>
      <c r="J16" s="1"/>
      <c r="K16" s="1"/>
      <c r="L16" s="1"/>
      <c r="M16" s="32"/>
      <c r="N16" s="1"/>
      <c r="O16" s="1"/>
      <c r="P16" s="1"/>
      <c r="Q16" s="1"/>
      <c r="R16" s="1"/>
      <c r="S16" s="29"/>
      <c r="T16" s="29"/>
      <c r="U16" s="29"/>
      <c r="V16" s="29"/>
      <c r="W16" s="29"/>
      <c r="X16" s="7"/>
      <c r="Y16" s="7"/>
      <c r="Z16" s="7"/>
      <c r="AA16" s="7"/>
    </row>
    <row r="17" spans="1:27" ht="12.75">
      <c r="A17" s="1"/>
      <c r="B17" s="1"/>
      <c r="C17" s="1"/>
      <c r="D17" s="1"/>
      <c r="E17" s="1"/>
      <c r="F17" s="1"/>
      <c r="G17" s="1"/>
      <c r="H17" s="1"/>
      <c r="I17" s="1"/>
      <c r="J17" s="1"/>
      <c r="K17" s="1"/>
      <c r="L17" s="1"/>
      <c r="M17" s="32"/>
      <c r="N17" s="1"/>
      <c r="O17" s="1"/>
      <c r="P17" s="1"/>
      <c r="Q17" s="1"/>
      <c r="R17" s="1"/>
      <c r="S17" s="29"/>
      <c r="T17" s="29"/>
      <c r="U17" s="29"/>
      <c r="V17" s="29"/>
      <c r="W17" s="29"/>
      <c r="X17" s="7"/>
      <c r="Y17" s="7"/>
      <c r="Z17" s="7"/>
      <c r="AA17" s="7"/>
    </row>
    <row r="18" spans="1:27" ht="12.75">
      <c r="A18" s="1"/>
      <c r="B18" s="4" t="s">
        <v>158</v>
      </c>
      <c r="C18" s="1"/>
      <c r="D18" s="1"/>
      <c r="E18" s="12"/>
      <c r="F18" s="4" t="s">
        <v>159</v>
      </c>
      <c r="G18" s="1"/>
      <c r="H18" s="1"/>
      <c r="I18" s="1"/>
      <c r="J18" s="1"/>
      <c r="K18" s="1"/>
      <c r="L18" s="1"/>
      <c r="M18" s="32"/>
      <c r="N18" s="1"/>
      <c r="O18" s="1"/>
      <c r="P18" s="1"/>
      <c r="Q18" s="1"/>
      <c r="R18" s="1"/>
      <c r="S18" s="29"/>
      <c r="T18" s="29"/>
      <c r="U18" s="29"/>
      <c r="V18" s="29"/>
      <c r="W18" s="29"/>
      <c r="X18" s="7"/>
      <c r="Y18" s="7"/>
      <c r="Z18" s="7"/>
      <c r="AA18" s="7"/>
    </row>
    <row r="19" spans="1:27" ht="12.75">
      <c r="A19" s="1"/>
      <c r="B19" s="76" t="s">
        <v>160</v>
      </c>
      <c r="C19" s="77"/>
      <c r="D19" s="78">
        <v>4</v>
      </c>
      <c r="E19" s="1"/>
      <c r="F19" s="76" t="s">
        <v>161</v>
      </c>
      <c r="G19" s="77"/>
      <c r="H19" s="78">
        <v>4</v>
      </c>
      <c r="I19" s="1"/>
      <c r="J19" s="1"/>
      <c r="K19" s="1"/>
      <c r="L19" s="1"/>
      <c r="M19" s="1"/>
      <c r="N19" s="1"/>
      <c r="O19" s="1"/>
      <c r="P19" s="1"/>
      <c r="Q19" s="1"/>
      <c r="R19" s="1"/>
      <c r="S19" s="29"/>
      <c r="T19" s="29"/>
      <c r="U19" s="29"/>
      <c r="V19" s="29"/>
      <c r="W19" s="29"/>
      <c r="X19" s="7"/>
      <c r="Y19" s="7"/>
      <c r="Z19" s="7"/>
      <c r="AA19" s="7"/>
    </row>
    <row r="20" spans="1:27" ht="12.75">
      <c r="A20" s="1"/>
      <c r="B20" s="79" t="s">
        <v>162</v>
      </c>
      <c r="C20" s="80"/>
      <c r="D20" s="81">
        <v>3</v>
      </c>
      <c r="E20" s="1"/>
      <c r="F20" s="79" t="s">
        <v>162</v>
      </c>
      <c r="G20" s="80"/>
      <c r="H20" s="98">
        <f>$D$20</f>
        <v>3</v>
      </c>
      <c r="I20" s="1"/>
      <c r="J20" s="1"/>
      <c r="K20" s="1"/>
      <c r="L20" s="1"/>
      <c r="M20" s="39"/>
      <c r="N20" s="40"/>
      <c r="O20" s="40"/>
      <c r="P20" s="1"/>
      <c r="Q20" s="1"/>
      <c r="R20" s="1"/>
      <c r="S20" s="29"/>
      <c r="T20" s="29"/>
      <c r="U20" s="29"/>
      <c r="V20" s="29"/>
      <c r="W20" s="29"/>
      <c r="X20" s="7"/>
      <c r="Y20" s="7"/>
      <c r="Z20" s="7"/>
      <c r="AA20" s="7"/>
    </row>
    <row r="21" spans="1:27" ht="12.75">
      <c r="A21" s="1"/>
      <c r="B21" s="79" t="s">
        <v>163</v>
      </c>
      <c r="C21" s="80"/>
      <c r="D21" s="78">
        <v>2</v>
      </c>
      <c r="E21" s="1"/>
      <c r="F21" s="79" t="s">
        <v>164</v>
      </c>
      <c r="G21" s="80"/>
      <c r="H21" s="78">
        <v>6</v>
      </c>
      <c r="I21" s="1"/>
      <c r="J21" s="1"/>
      <c r="K21" s="1"/>
      <c r="L21" s="1"/>
      <c r="M21" s="39"/>
      <c r="N21" s="40"/>
      <c r="O21" s="41"/>
      <c r="P21" s="1"/>
      <c r="Q21" s="1"/>
      <c r="R21" s="1"/>
      <c r="S21" s="29"/>
      <c r="T21" s="29"/>
      <c r="U21" s="29"/>
      <c r="V21" s="29"/>
      <c r="W21" s="29"/>
      <c r="X21" s="7"/>
      <c r="Y21" s="7"/>
      <c r="Z21" s="7"/>
      <c r="AA21" s="7"/>
    </row>
    <row r="22" spans="1:27" ht="12.75">
      <c r="A22" s="1"/>
      <c r="B22" s="83" t="s">
        <v>93</v>
      </c>
      <c r="C22" s="84"/>
      <c r="D22" s="85">
        <f>(((0.5*D19)-(0.5*D20))^2+D21^2)^0.5</f>
        <v>2.0615528128088303</v>
      </c>
      <c r="E22" s="1"/>
      <c r="F22" s="83" t="s">
        <v>93</v>
      </c>
      <c r="G22" s="84"/>
      <c r="H22" s="85">
        <f>(((0.5*H19)-(0.5*H20))^2+H21^2)^0.5</f>
        <v>6.020797289396148</v>
      </c>
      <c r="I22" s="1"/>
      <c r="J22" s="1"/>
      <c r="K22" s="1"/>
      <c r="L22" s="1"/>
      <c r="M22" s="39"/>
      <c r="N22" s="40"/>
      <c r="O22" s="41"/>
      <c r="P22" s="1"/>
      <c r="Q22" s="1"/>
      <c r="R22" s="1"/>
      <c r="S22" s="29"/>
      <c r="T22" s="29"/>
      <c r="U22" s="29"/>
      <c r="V22" s="29"/>
      <c r="W22" s="29"/>
      <c r="X22" s="7"/>
      <c r="Y22" s="7"/>
      <c r="Z22" s="7"/>
      <c r="AA22" s="7"/>
    </row>
    <row r="23" spans="1:27" ht="12.75">
      <c r="A23" s="1"/>
      <c r="B23" s="79" t="s">
        <v>150</v>
      </c>
      <c r="C23" s="80"/>
      <c r="D23" s="86">
        <f>D19*3.14</f>
        <v>12.56</v>
      </c>
      <c r="E23" s="1"/>
      <c r="F23" s="79" t="s">
        <v>150</v>
      </c>
      <c r="G23" s="80"/>
      <c r="H23" s="86">
        <f>H19*3.14</f>
        <v>12.56</v>
      </c>
      <c r="I23" s="1"/>
      <c r="J23" s="1"/>
      <c r="K23" s="1"/>
      <c r="L23" s="1"/>
      <c r="M23" s="39"/>
      <c r="N23" s="40"/>
      <c r="O23" s="41"/>
      <c r="P23" s="1"/>
      <c r="Q23" s="1"/>
      <c r="R23" s="1"/>
      <c r="S23" s="29"/>
      <c r="T23" s="29"/>
      <c r="U23" s="29"/>
      <c r="V23" s="29"/>
      <c r="W23" s="29"/>
      <c r="X23" s="7"/>
      <c r="Y23" s="7"/>
      <c r="Z23" s="7"/>
      <c r="AA23" s="7"/>
    </row>
    <row r="24" spans="1:27" ht="12.75">
      <c r="A24" s="1"/>
      <c r="B24" s="79" t="s">
        <v>151</v>
      </c>
      <c r="C24" s="80"/>
      <c r="D24" s="86">
        <f>D20*3.14</f>
        <v>9.42</v>
      </c>
      <c r="E24" s="1"/>
      <c r="F24" s="79" t="s">
        <v>151</v>
      </c>
      <c r="G24" s="80"/>
      <c r="H24" s="86">
        <f>H20*3.14</f>
        <v>9.42</v>
      </c>
      <c r="I24" s="1"/>
      <c r="J24" s="1"/>
      <c r="K24" s="1"/>
      <c r="L24" s="1"/>
      <c r="M24" s="4"/>
      <c r="N24" s="1"/>
      <c r="O24" s="1"/>
      <c r="P24" s="1"/>
      <c r="Q24" s="1"/>
      <c r="R24" s="1"/>
      <c r="S24" s="29"/>
      <c r="T24" s="29"/>
      <c r="U24" s="29"/>
      <c r="V24" s="29"/>
      <c r="W24" s="29"/>
      <c r="X24" s="7"/>
      <c r="Y24" s="7"/>
      <c r="Z24" s="7"/>
      <c r="AA24" s="7"/>
    </row>
    <row r="25" spans="1:27" ht="12.75">
      <c r="A25" s="35"/>
      <c r="B25" s="88" t="s">
        <v>153</v>
      </c>
      <c r="C25" s="89"/>
      <c r="D25" s="90">
        <f>(D23*D22)/(D23-D24)</f>
        <v>8.24621125123532</v>
      </c>
      <c r="E25" s="4"/>
      <c r="F25" s="88" t="s">
        <v>153</v>
      </c>
      <c r="G25" s="89"/>
      <c r="H25" s="90">
        <f>(H23*H22)/(H23-H24)</f>
        <v>24.083189157584588</v>
      </c>
      <c r="I25" s="1"/>
      <c r="J25" s="1"/>
      <c r="K25" s="1"/>
      <c r="L25" s="35"/>
      <c r="M25" s="1"/>
      <c r="N25" s="1"/>
      <c r="O25" s="1"/>
      <c r="P25" s="1"/>
      <c r="Q25" s="1"/>
      <c r="R25" s="1"/>
      <c r="S25" s="29"/>
      <c r="T25" s="29"/>
      <c r="U25" s="29"/>
      <c r="V25" s="29"/>
      <c r="W25" s="29"/>
      <c r="X25" s="7"/>
      <c r="Y25" s="7"/>
      <c r="Z25" s="7"/>
      <c r="AA25" s="7"/>
    </row>
    <row r="26" spans="1:27" ht="12.75">
      <c r="A26" s="35"/>
      <c r="B26" s="88" t="s">
        <v>155</v>
      </c>
      <c r="C26" s="89"/>
      <c r="D26" s="90">
        <f>D25-D22</f>
        <v>6.184658438426489</v>
      </c>
      <c r="E26" s="4"/>
      <c r="F26" s="88" t="s">
        <v>155</v>
      </c>
      <c r="G26" s="89"/>
      <c r="H26" s="90">
        <f>H25-H22</f>
        <v>18.062391868188442</v>
      </c>
      <c r="I26" s="1"/>
      <c r="J26" s="1"/>
      <c r="K26" s="1"/>
      <c r="L26" s="35"/>
      <c r="M26" s="1"/>
      <c r="N26" s="1"/>
      <c r="O26" s="1"/>
      <c r="P26" s="1"/>
      <c r="Q26" s="1"/>
      <c r="R26" s="1"/>
      <c r="S26" s="29"/>
      <c r="T26" s="29"/>
      <c r="U26" s="29"/>
      <c r="V26" s="29"/>
      <c r="W26" s="29"/>
      <c r="X26" s="7"/>
      <c r="Y26" s="7"/>
      <c r="Z26" s="7"/>
      <c r="AA26" s="7"/>
    </row>
    <row r="27" spans="1:27" ht="12.75" hidden="1">
      <c r="A27" s="1"/>
      <c r="B27" s="91" t="s">
        <v>156</v>
      </c>
      <c r="C27" s="92"/>
      <c r="D27" s="93">
        <f>D25*2*3.14</f>
        <v>51.78620665775781</v>
      </c>
      <c r="E27" s="99"/>
      <c r="F27" s="91" t="s">
        <v>156</v>
      </c>
      <c r="G27" s="92"/>
      <c r="H27" s="93">
        <f>H25*2*3.14</f>
        <v>151.24242790963123</v>
      </c>
      <c r="I27" s="1"/>
      <c r="J27" s="1"/>
      <c r="K27" s="1"/>
      <c r="L27" s="1"/>
      <c r="M27" s="1"/>
      <c r="N27" s="1"/>
      <c r="O27" s="1"/>
      <c r="P27" s="1"/>
      <c r="Q27" s="1"/>
      <c r="R27" s="1"/>
      <c r="S27" s="29"/>
      <c r="T27" s="29"/>
      <c r="U27" s="29"/>
      <c r="V27" s="29"/>
      <c r="W27" s="29"/>
      <c r="X27" s="7"/>
      <c r="Y27" s="7"/>
      <c r="Z27" s="7"/>
      <c r="AA27" s="7"/>
    </row>
    <row r="28" spans="1:27" ht="12.75">
      <c r="A28" s="1"/>
      <c r="B28" s="95" t="s">
        <v>100</v>
      </c>
      <c r="C28" s="96"/>
      <c r="D28" s="97">
        <f>(D23/D27)*360</f>
        <v>87.31282501307989</v>
      </c>
      <c r="E28" s="4"/>
      <c r="F28" s="95" t="s">
        <v>100</v>
      </c>
      <c r="G28" s="96"/>
      <c r="H28" s="97">
        <f>(H23/H27)*360</f>
        <v>29.89637274734639</v>
      </c>
      <c r="I28" s="1"/>
      <c r="J28" s="1"/>
      <c r="K28" s="1"/>
      <c r="L28" s="1"/>
      <c r="M28" s="1"/>
      <c r="N28" s="1"/>
      <c r="O28" s="1"/>
      <c r="P28" s="1"/>
      <c r="Q28" s="1"/>
      <c r="R28" s="1"/>
      <c r="S28" s="29"/>
      <c r="T28" s="29"/>
      <c r="U28" s="29"/>
      <c r="V28" s="29"/>
      <c r="W28" s="29"/>
      <c r="X28" s="7"/>
      <c r="Y28" s="7"/>
      <c r="Z28" s="7"/>
      <c r="AA28" s="7"/>
    </row>
    <row r="29" spans="1:27" ht="12.75">
      <c r="A29" s="1"/>
      <c r="B29" s="1"/>
      <c r="C29" s="44"/>
      <c r="D29" s="1"/>
      <c r="E29" s="1"/>
      <c r="F29" s="1"/>
      <c r="G29" s="1"/>
      <c r="H29" s="1"/>
      <c r="I29" s="1"/>
      <c r="J29" s="1"/>
      <c r="K29" s="1"/>
      <c r="L29" s="1"/>
      <c r="M29" s="1"/>
      <c r="N29" s="1"/>
      <c r="O29" s="1"/>
      <c r="P29" s="1"/>
      <c r="Q29" s="1"/>
      <c r="R29" s="1"/>
      <c r="S29" s="29"/>
      <c r="T29" s="29"/>
      <c r="U29" s="29"/>
      <c r="V29" s="29"/>
      <c r="W29" s="29"/>
      <c r="X29" s="7"/>
      <c r="Y29" s="7"/>
      <c r="Z29" s="7"/>
      <c r="AA29" s="7"/>
    </row>
    <row r="30" spans="1:27" ht="12.75">
      <c r="A30" s="1"/>
      <c r="B30" s="48" t="s">
        <v>130</v>
      </c>
      <c r="C30" s="48" t="s">
        <v>131</v>
      </c>
      <c r="D30" s="9"/>
      <c r="E30" s="1"/>
      <c r="F30" s="1" t="s">
        <v>144</v>
      </c>
      <c r="G30" s="27"/>
      <c r="H30" s="27"/>
      <c r="I30" s="27"/>
      <c r="J30" s="27"/>
      <c r="K30" s="1" t="s">
        <v>165</v>
      </c>
      <c r="L30" s="1"/>
      <c r="M30" s="1"/>
      <c r="N30" s="1"/>
      <c r="O30" s="1"/>
      <c r="P30" s="40"/>
      <c r="Q30" s="40"/>
      <c r="R30" s="40"/>
      <c r="S30" s="45"/>
      <c r="T30" s="29"/>
      <c r="U30" s="29"/>
      <c r="V30" s="29"/>
      <c r="W30" s="29"/>
      <c r="X30" s="7"/>
      <c r="Y30" s="7"/>
      <c r="Z30" s="7"/>
      <c r="AA30" s="7"/>
    </row>
    <row r="31" spans="1:27" ht="12.75">
      <c r="A31" s="1"/>
      <c r="B31" s="35">
        <v>20</v>
      </c>
      <c r="C31" s="1"/>
      <c r="D31" s="25">
        <v>0.0359</v>
      </c>
      <c r="E31" s="1"/>
      <c r="F31" s="5" t="s">
        <v>95</v>
      </c>
      <c r="G31" s="5"/>
      <c r="H31" s="33"/>
      <c r="I31" s="34">
        <v>0.039</v>
      </c>
      <c r="J31" s="35" t="s">
        <v>96</v>
      </c>
      <c r="K31" s="1" t="s">
        <v>166</v>
      </c>
      <c r="L31" s="1"/>
      <c r="M31" s="1"/>
      <c r="N31" s="1"/>
      <c r="O31" s="1"/>
      <c r="P31" s="40"/>
      <c r="Q31" s="40"/>
      <c r="R31" s="40"/>
      <c r="S31" s="45"/>
      <c r="T31" s="29"/>
      <c r="U31" s="29"/>
      <c r="V31" s="29"/>
      <c r="W31" s="29"/>
      <c r="X31" s="7"/>
      <c r="Y31" s="7"/>
      <c r="Z31" s="7"/>
      <c r="AA31" s="7"/>
    </row>
    <row r="32" spans="1:27" ht="12.75">
      <c r="A32" s="1"/>
      <c r="B32" s="35">
        <v>21</v>
      </c>
      <c r="C32" s="1"/>
      <c r="D32" s="25">
        <v>0.0329</v>
      </c>
      <c r="E32" s="1"/>
      <c r="F32" s="5" t="s">
        <v>98</v>
      </c>
      <c r="G32" s="5"/>
      <c r="H32" s="5"/>
      <c r="I32" s="36">
        <v>2.7</v>
      </c>
      <c r="J32" s="35" t="s">
        <v>99</v>
      </c>
      <c r="K32" s="44" t="s">
        <v>167</v>
      </c>
      <c r="L32" s="1"/>
      <c r="M32" s="1"/>
      <c r="N32" s="1"/>
      <c r="O32" s="1"/>
      <c r="P32" s="40"/>
      <c r="Q32" s="40"/>
      <c r="R32" s="40"/>
      <c r="S32" s="47"/>
      <c r="T32" s="29"/>
      <c r="U32" s="29"/>
      <c r="V32" s="29"/>
      <c r="W32" s="29"/>
      <c r="X32" s="7"/>
      <c r="Y32" s="7"/>
      <c r="Z32" s="7"/>
      <c r="AA32" s="7"/>
    </row>
    <row r="33" spans="1:27" ht="12.75">
      <c r="A33" s="1"/>
      <c r="B33" s="35">
        <v>22</v>
      </c>
      <c r="C33" s="1"/>
      <c r="D33" s="25">
        <v>0.0299</v>
      </c>
      <c r="E33" s="1"/>
      <c r="F33" s="1" t="s">
        <v>148</v>
      </c>
      <c r="G33" s="1"/>
      <c r="H33" s="1"/>
      <c r="I33" s="100"/>
      <c r="J33" s="1"/>
      <c r="K33" s="44" t="s">
        <v>168</v>
      </c>
      <c r="L33" s="1"/>
      <c r="M33" s="1"/>
      <c r="N33" s="1"/>
      <c r="O33" s="1"/>
      <c r="P33" s="40"/>
      <c r="Q33" s="40"/>
      <c r="R33" s="40"/>
      <c r="S33" s="47"/>
      <c r="T33" s="29"/>
      <c r="U33" s="29"/>
      <c r="V33" s="29"/>
      <c r="W33" s="29"/>
      <c r="X33" s="7"/>
      <c r="Y33" s="7"/>
      <c r="Z33" s="7"/>
      <c r="AA33" s="7"/>
    </row>
    <row r="34" spans="1:27" ht="12.75">
      <c r="A34" s="1"/>
      <c r="B34" s="35">
        <v>23</v>
      </c>
      <c r="C34" s="1"/>
      <c r="D34" s="25">
        <v>0.0269</v>
      </c>
      <c r="E34" s="1"/>
      <c r="F34" s="5" t="s">
        <v>95</v>
      </c>
      <c r="G34" s="5"/>
      <c r="H34" s="33"/>
      <c r="I34" s="34">
        <v>1</v>
      </c>
      <c r="J34" s="35" t="s">
        <v>138</v>
      </c>
      <c r="K34" s="44" t="s">
        <v>169</v>
      </c>
      <c r="L34" s="1"/>
      <c r="M34" s="1"/>
      <c r="N34" s="1"/>
      <c r="O34" s="1"/>
      <c r="P34" s="40"/>
      <c r="Q34" s="40"/>
      <c r="R34" s="40"/>
      <c r="S34" s="49"/>
      <c r="T34" s="29"/>
      <c r="U34" s="29"/>
      <c r="V34" s="29"/>
      <c r="W34" s="29"/>
      <c r="X34" s="7"/>
      <c r="Y34" s="7"/>
      <c r="Z34" s="7"/>
      <c r="AA34" s="7"/>
    </row>
    <row r="35" spans="1:27" ht="12.75">
      <c r="A35" s="1"/>
      <c r="B35" s="35">
        <v>24</v>
      </c>
      <c r="C35" s="1"/>
      <c r="D35" s="25">
        <v>0.0239</v>
      </c>
      <c r="E35" s="1"/>
      <c r="F35" s="5" t="s">
        <v>98</v>
      </c>
      <c r="G35" s="5"/>
      <c r="H35" s="5"/>
      <c r="I35" s="36">
        <v>2.7</v>
      </c>
      <c r="J35" s="35" t="s">
        <v>99</v>
      </c>
      <c r="K35" s="1" t="s">
        <v>170</v>
      </c>
      <c r="L35" s="1"/>
      <c r="M35" s="1"/>
      <c r="N35" s="1"/>
      <c r="O35" s="1"/>
      <c r="P35" s="1"/>
      <c r="Q35" s="1"/>
      <c r="R35" s="1"/>
      <c r="S35" s="29"/>
      <c r="T35" s="29"/>
      <c r="U35" s="29"/>
      <c r="V35" s="29"/>
      <c r="W35" s="29"/>
      <c r="X35" s="7"/>
      <c r="Y35" s="7"/>
      <c r="Z35" s="7"/>
      <c r="AA35" s="7"/>
    </row>
    <row r="36" spans="1:27" ht="12.75">
      <c r="A36" s="1"/>
      <c r="B36" s="35">
        <v>25</v>
      </c>
      <c r="C36" s="1"/>
      <c r="D36" s="25">
        <v>0.0209</v>
      </c>
      <c r="E36" s="1"/>
      <c r="F36" s="74" t="s">
        <v>171</v>
      </c>
      <c r="G36" s="87"/>
      <c r="H36" s="1"/>
      <c r="I36" s="1">
        <f>(((3.14*D25^2)-(3.14*D26^2))*(D28/360)*(I31*16.38*I32)/454)+(((3.14*H25^2)-(3.14*H26^2))*(H28/360)*(I31*16.38*I32)/454)</f>
        <v>0.33745958412982047</v>
      </c>
      <c r="J36" s="1"/>
      <c r="K36" s="1" t="s">
        <v>172</v>
      </c>
      <c r="L36" s="1"/>
      <c r="M36" s="1"/>
      <c r="N36" s="1"/>
      <c r="O36" s="1"/>
      <c r="P36" s="1"/>
      <c r="Q36" s="1"/>
      <c r="R36" s="1"/>
      <c r="S36" s="29"/>
      <c r="T36" s="29"/>
      <c r="U36" s="29"/>
      <c r="V36" s="29"/>
      <c r="W36" s="29"/>
      <c r="X36" s="7"/>
      <c r="Y36" s="7"/>
      <c r="Z36" s="7"/>
      <c r="AA36" s="7"/>
    </row>
    <row r="37" spans="1:27" ht="12.75">
      <c r="A37" s="1"/>
      <c r="B37" s="35">
        <v>26</v>
      </c>
      <c r="C37" s="1"/>
      <c r="D37" s="25">
        <v>0.0179</v>
      </c>
      <c r="E37" s="1"/>
      <c r="F37" s="74" t="s">
        <v>173</v>
      </c>
      <c r="G37" s="87"/>
      <c r="H37" s="1"/>
      <c r="I37" s="1">
        <f>(((3.14*D25^2)-(3.14*D26^2))*(D28/360)*(I34/10)*I35*(1/1000))+(((3.14*H25^2)-(3.14*H26^2))*(H28/360)*(I34/10)*I35*(1/1000))</f>
        <v>0.023982757458272837</v>
      </c>
      <c r="J37" s="1"/>
      <c r="K37" s="1" t="s">
        <v>174</v>
      </c>
      <c r="L37" s="1"/>
      <c r="M37" s="1"/>
      <c r="N37" s="1"/>
      <c r="O37" s="1"/>
      <c r="P37" s="1"/>
      <c r="Q37" s="1"/>
      <c r="R37" s="1"/>
      <c r="S37" s="29"/>
      <c r="T37" s="29"/>
      <c r="U37" s="29"/>
      <c r="V37" s="29"/>
      <c r="W37" s="29"/>
      <c r="X37" s="7"/>
      <c r="Y37" s="7"/>
      <c r="Z37" s="7"/>
      <c r="AA37" s="7"/>
    </row>
    <row r="38" spans="1:27" ht="12.75">
      <c r="A38" s="1"/>
      <c r="B38" s="35">
        <v>27</v>
      </c>
      <c r="C38" s="1"/>
      <c r="D38" s="25">
        <v>0.0164</v>
      </c>
      <c r="E38" s="1"/>
      <c r="F38" s="1"/>
      <c r="G38" s="1"/>
      <c r="H38" s="1"/>
      <c r="I38" s="1"/>
      <c r="J38" s="1"/>
      <c r="K38" s="1"/>
      <c r="L38" s="1"/>
      <c r="M38" s="1"/>
      <c r="N38" s="1"/>
      <c r="O38" s="1"/>
      <c r="P38" s="1"/>
      <c r="Q38" s="1"/>
      <c r="R38" s="1"/>
      <c r="S38" s="29"/>
      <c r="T38" s="29"/>
      <c r="U38" s="29"/>
      <c r="V38" s="29"/>
      <c r="W38" s="29"/>
      <c r="X38" s="7"/>
      <c r="Y38" s="7"/>
      <c r="Z38" s="7"/>
      <c r="AA38" s="7"/>
    </row>
    <row r="39" spans="1:27" ht="12.75" customHeight="1">
      <c r="A39" s="1"/>
      <c r="B39" s="1"/>
      <c r="C39" s="1"/>
      <c r="D39" s="1"/>
      <c r="E39" s="1"/>
      <c r="F39" s="37"/>
      <c r="G39" s="38" t="s">
        <v>103</v>
      </c>
      <c r="H39" s="38" t="s">
        <v>104</v>
      </c>
      <c r="I39" s="1"/>
      <c r="J39" s="1"/>
      <c r="K39" s="101" t="s">
        <v>175</v>
      </c>
      <c r="L39" s="1"/>
      <c r="M39" s="1"/>
      <c r="N39" s="1"/>
      <c r="O39" s="1"/>
      <c r="P39" s="1"/>
      <c r="Q39" s="1"/>
      <c r="R39" s="1"/>
      <c r="S39" s="29"/>
      <c r="T39" s="29"/>
      <c r="U39" s="29"/>
      <c r="V39" s="29"/>
      <c r="W39" s="29"/>
      <c r="X39" s="7"/>
      <c r="Y39" s="7"/>
      <c r="Z39" s="7"/>
      <c r="AA39" s="7"/>
    </row>
    <row r="40" spans="1:27" ht="12.75" customHeight="1">
      <c r="A40" s="1"/>
      <c r="B40" s="1"/>
      <c r="C40" s="1"/>
      <c r="D40" s="1"/>
      <c r="E40" s="1"/>
      <c r="F40" s="102" t="s">
        <v>176</v>
      </c>
      <c r="G40" s="40" t="s">
        <v>177</v>
      </c>
      <c r="H40" s="41" t="s">
        <v>178</v>
      </c>
      <c r="I40" s="1"/>
      <c r="J40" s="1"/>
      <c r="K40" s="1" t="s">
        <v>179</v>
      </c>
      <c r="L40" s="1"/>
      <c r="M40" s="1"/>
      <c r="N40" s="1"/>
      <c r="O40" s="1"/>
      <c r="P40" s="1"/>
      <c r="Q40" s="1"/>
      <c r="R40" s="1"/>
      <c r="S40" s="29"/>
      <c r="T40" s="29"/>
      <c r="U40" s="29"/>
      <c r="V40" s="29"/>
      <c r="W40" s="29"/>
      <c r="X40" s="7"/>
      <c r="Y40" s="7"/>
      <c r="Z40" s="7"/>
      <c r="AA40" s="7"/>
    </row>
    <row r="41" spans="1:27" ht="12.75">
      <c r="A41" s="1"/>
      <c r="B41" s="1"/>
      <c r="C41" s="1"/>
      <c r="D41" s="1"/>
      <c r="E41" s="1"/>
      <c r="F41" s="39" t="s">
        <v>105</v>
      </c>
      <c r="G41" s="40" t="s">
        <v>106</v>
      </c>
      <c r="H41" s="41" t="s">
        <v>107</v>
      </c>
      <c r="I41" s="1"/>
      <c r="J41" s="1"/>
      <c r="K41" s="1" t="s">
        <v>180</v>
      </c>
      <c r="L41" s="1"/>
      <c r="M41" s="1"/>
      <c r="N41" s="1"/>
      <c r="O41" s="1"/>
      <c r="P41" s="1"/>
      <c r="Q41" s="1"/>
      <c r="R41" s="1"/>
      <c r="S41" s="29"/>
      <c r="T41" s="29"/>
      <c r="U41" s="29"/>
      <c r="V41" s="29"/>
      <c r="W41" s="29"/>
      <c r="X41" s="7"/>
      <c r="Y41" s="7"/>
      <c r="Z41" s="7"/>
      <c r="AA41" s="7"/>
    </row>
    <row r="42" spans="1:27" ht="12.75">
      <c r="A42" s="1"/>
      <c r="B42" s="1"/>
      <c r="C42" s="1"/>
      <c r="D42" s="1"/>
      <c r="E42" s="1"/>
      <c r="F42" s="39" t="s">
        <v>108</v>
      </c>
      <c r="G42" s="40" t="s">
        <v>109</v>
      </c>
      <c r="H42" s="41" t="s">
        <v>110</v>
      </c>
      <c r="I42" s="1"/>
      <c r="J42" s="1"/>
      <c r="K42" s="1" t="s">
        <v>181</v>
      </c>
      <c r="L42" s="1"/>
      <c r="M42" s="1"/>
      <c r="N42" s="1"/>
      <c r="O42" s="1"/>
      <c r="P42" s="1"/>
      <c r="Q42" s="1"/>
      <c r="R42" s="1"/>
      <c r="S42" s="29"/>
      <c r="T42" s="29"/>
      <c r="U42" s="29"/>
      <c r="V42" s="29"/>
      <c r="W42" s="29"/>
      <c r="X42" s="7"/>
      <c r="Y42" s="7"/>
      <c r="Z42" s="7"/>
      <c r="AA42" s="7"/>
    </row>
    <row r="43" spans="1:27" ht="12.75">
      <c r="A43" s="1"/>
      <c r="B43" s="1"/>
      <c r="C43" s="1"/>
      <c r="D43" s="1"/>
      <c r="E43" s="1"/>
      <c r="F43" s="39" t="s">
        <v>113</v>
      </c>
      <c r="G43" s="40" t="s">
        <v>114</v>
      </c>
      <c r="H43" s="41" t="s">
        <v>115</v>
      </c>
      <c r="I43" s="1"/>
      <c r="J43" s="1"/>
      <c r="K43" s="1" t="s">
        <v>182</v>
      </c>
      <c r="L43" s="1"/>
      <c r="M43" s="1"/>
      <c r="N43" s="1"/>
      <c r="O43" s="1"/>
      <c r="P43" s="1"/>
      <c r="Q43" s="1"/>
      <c r="R43" s="1"/>
      <c r="S43" s="29"/>
      <c r="T43" s="29"/>
      <c r="U43" s="29"/>
      <c r="V43" s="29"/>
      <c r="W43" s="29"/>
      <c r="X43" s="7"/>
      <c r="Y43" s="7"/>
      <c r="Z43" s="7"/>
      <c r="AA43" s="7"/>
    </row>
    <row r="44" spans="1:27" ht="12.75">
      <c r="A44" s="1"/>
      <c r="B44" s="1"/>
      <c r="C44" s="1"/>
      <c r="D44" s="1"/>
      <c r="E44" s="1"/>
      <c r="F44" s="1"/>
      <c r="G44" s="1"/>
      <c r="H44" s="1"/>
      <c r="I44" s="1"/>
      <c r="J44" s="1"/>
      <c r="K44" s="1" t="s">
        <v>183</v>
      </c>
      <c r="L44" s="1"/>
      <c r="M44" s="1"/>
      <c r="N44" s="1"/>
      <c r="O44" s="1"/>
      <c r="P44" s="1"/>
      <c r="Q44" s="1"/>
      <c r="R44" s="1"/>
      <c r="S44" s="1"/>
      <c r="T44" s="1"/>
      <c r="U44" s="29"/>
      <c r="V44" s="29"/>
      <c r="W44" s="29"/>
      <c r="X44" s="7"/>
      <c r="Y44" s="7"/>
      <c r="Z44" s="7"/>
      <c r="AA44" s="7"/>
    </row>
    <row r="45" spans="1:27" ht="12.75">
      <c r="A45" s="1"/>
      <c r="B45" s="1"/>
      <c r="C45" s="1"/>
      <c r="D45" s="1"/>
      <c r="E45" s="1"/>
      <c r="F45" s="1"/>
      <c r="G45" s="1"/>
      <c r="H45" s="1"/>
      <c r="I45" s="1"/>
      <c r="J45" s="1"/>
      <c r="K45" s="1" t="s">
        <v>184</v>
      </c>
      <c r="L45" s="1"/>
      <c r="M45" s="1"/>
      <c r="N45" s="1"/>
      <c r="O45" s="1"/>
      <c r="P45" s="1"/>
      <c r="Q45" s="1"/>
      <c r="R45" s="1"/>
      <c r="S45" s="1"/>
      <c r="T45" s="1"/>
      <c r="U45" s="1"/>
      <c r="V45" s="1"/>
      <c r="W45" s="7"/>
      <c r="X45" s="7"/>
      <c r="Y45" s="7"/>
      <c r="Z45" s="7"/>
      <c r="AA45" s="7"/>
    </row>
    <row r="46" spans="1:27" ht="12.75">
      <c r="A46" s="1"/>
      <c r="B46" s="1"/>
      <c r="C46" s="1"/>
      <c r="D46" s="1"/>
      <c r="E46" s="1"/>
      <c r="F46" s="1"/>
      <c r="G46" s="1"/>
      <c r="H46" s="1"/>
      <c r="I46" s="1"/>
      <c r="J46" s="1"/>
      <c r="K46" s="1" t="s">
        <v>185</v>
      </c>
      <c r="L46" s="1"/>
      <c r="M46" s="1"/>
      <c r="N46" s="1"/>
      <c r="O46" s="1"/>
      <c r="P46" s="1"/>
      <c r="Q46" s="1"/>
      <c r="R46" s="1"/>
      <c r="S46" s="1"/>
      <c r="T46" s="1"/>
      <c r="U46" s="1"/>
      <c r="V46" s="1"/>
      <c r="W46" s="7"/>
      <c r="X46" s="7"/>
      <c r="Y46" s="7"/>
      <c r="Z46" s="7"/>
      <c r="AA46" s="7"/>
    </row>
    <row r="47" spans="1:27" ht="12.75">
      <c r="A47" s="1"/>
      <c r="B47" s="1"/>
      <c r="C47" s="1"/>
      <c r="D47" s="1"/>
      <c r="E47" s="1"/>
      <c r="F47" s="1"/>
      <c r="G47" s="1"/>
      <c r="H47" s="1"/>
      <c r="I47" s="1"/>
      <c r="J47" s="1"/>
      <c r="K47" s="1" t="s">
        <v>186</v>
      </c>
      <c r="L47" s="1"/>
      <c r="M47" s="1"/>
      <c r="N47" s="1"/>
      <c r="O47" s="1"/>
      <c r="P47" s="1"/>
      <c r="Q47" s="1"/>
      <c r="R47" s="1"/>
      <c r="S47" s="1"/>
      <c r="T47" s="1"/>
      <c r="U47" s="1"/>
      <c r="V47" s="1"/>
      <c r="W47" s="7"/>
      <c r="X47" s="7"/>
      <c r="Y47" s="7"/>
      <c r="Z47" s="7"/>
      <c r="AA47" s="7"/>
    </row>
    <row r="48" spans="1:27" ht="12.75">
      <c r="A48" s="1"/>
      <c r="B48" s="1"/>
      <c r="C48" s="1"/>
      <c r="D48" s="1"/>
      <c r="E48" s="1"/>
      <c r="F48" s="1"/>
      <c r="G48" s="1"/>
      <c r="H48" s="1"/>
      <c r="I48" s="1"/>
      <c r="J48" s="1"/>
      <c r="K48" s="1" t="s">
        <v>187</v>
      </c>
      <c r="L48" s="1"/>
      <c r="M48" s="1"/>
      <c r="N48" s="1"/>
      <c r="O48" s="1"/>
      <c r="P48" s="1"/>
      <c r="Q48" s="1"/>
      <c r="R48" s="1"/>
      <c r="S48" s="1"/>
      <c r="T48" s="1"/>
      <c r="U48" s="1"/>
      <c r="V48" s="1"/>
      <c r="W48" s="7"/>
      <c r="X48" s="7"/>
      <c r="Y48" s="7"/>
      <c r="Z48" s="7"/>
      <c r="AA48" s="7"/>
    </row>
    <row r="49" spans="1:27" ht="12.75">
      <c r="A49" s="1"/>
      <c r="B49" s="1"/>
      <c r="C49" s="1"/>
      <c r="D49" s="1"/>
      <c r="E49" s="1"/>
      <c r="F49" s="1"/>
      <c r="G49" s="1"/>
      <c r="H49" s="1"/>
      <c r="I49" s="1"/>
      <c r="J49" s="1"/>
      <c r="K49" s="1" t="s">
        <v>188</v>
      </c>
      <c r="L49" s="1"/>
      <c r="M49" s="1"/>
      <c r="N49" s="1"/>
      <c r="O49" s="1"/>
      <c r="P49" s="1"/>
      <c r="Q49" s="1"/>
      <c r="R49" s="1"/>
      <c r="S49" s="1"/>
      <c r="T49" s="1"/>
      <c r="U49" s="1"/>
      <c r="V49" s="1"/>
      <c r="W49" s="7"/>
      <c r="X49" s="7"/>
      <c r="Y49" s="7"/>
      <c r="Z49" s="7"/>
      <c r="AA49" s="7"/>
    </row>
    <row r="50" spans="1:27" ht="12.75">
      <c r="A50" s="1"/>
      <c r="B50" s="1"/>
      <c r="C50" s="1"/>
      <c r="D50" s="1"/>
      <c r="E50" s="1"/>
      <c r="F50" s="1"/>
      <c r="G50" s="1"/>
      <c r="H50" s="1"/>
      <c r="I50" s="1"/>
      <c r="J50" s="1"/>
      <c r="K50" s="1"/>
      <c r="L50" s="1"/>
      <c r="M50" s="1"/>
      <c r="N50" s="1"/>
      <c r="O50" s="1"/>
      <c r="P50" s="1"/>
      <c r="Q50" s="1"/>
      <c r="R50" s="1"/>
      <c r="S50" s="1"/>
      <c r="T50" s="1"/>
      <c r="U50" s="1"/>
      <c r="V50" s="1"/>
      <c r="W50" s="7"/>
      <c r="X50" s="7"/>
      <c r="Y50" s="7"/>
      <c r="Z50" s="7"/>
      <c r="AA50" s="7"/>
    </row>
    <row r="51" spans="1:27" ht="12.75">
      <c r="A51" s="1"/>
      <c r="B51" s="1"/>
      <c r="C51" s="1"/>
      <c r="D51" s="1"/>
      <c r="E51" s="1"/>
      <c r="F51" s="1"/>
      <c r="G51" s="1"/>
      <c r="H51" s="1"/>
      <c r="I51" s="1"/>
      <c r="J51" s="1"/>
      <c r="K51" s="1"/>
      <c r="L51" s="1"/>
      <c r="M51" s="1"/>
      <c r="N51" s="1"/>
      <c r="O51" s="1"/>
      <c r="P51" s="1"/>
      <c r="Q51" s="1"/>
      <c r="R51" s="1"/>
      <c r="S51" s="1"/>
      <c r="T51" s="1"/>
      <c r="U51" s="1"/>
      <c r="V51" s="1"/>
      <c r="W51" s="7"/>
      <c r="X51" s="7"/>
      <c r="Y51" s="7"/>
      <c r="Z51" s="7"/>
      <c r="AA51" s="7"/>
    </row>
    <row r="52" spans="1:27" ht="12.75">
      <c r="A52" s="1"/>
      <c r="B52" s="1" t="s">
        <v>134</v>
      </c>
      <c r="C52" s="1"/>
      <c r="D52" s="1"/>
      <c r="E52" s="1"/>
      <c r="F52" s="1"/>
      <c r="G52" s="1"/>
      <c r="H52" s="1"/>
      <c r="I52" s="1"/>
      <c r="J52" s="1"/>
      <c r="K52" s="1"/>
      <c r="L52" s="1"/>
      <c r="M52" s="1"/>
      <c r="N52" s="1"/>
      <c r="O52" s="1"/>
      <c r="P52" s="1"/>
      <c r="Q52" s="1"/>
      <c r="R52" s="1"/>
      <c r="S52" s="1"/>
      <c r="T52" s="1"/>
      <c r="U52" s="1"/>
      <c r="V52" s="1"/>
      <c r="W52" s="7"/>
      <c r="X52" s="7"/>
      <c r="Y52" s="7"/>
      <c r="Z52" s="7"/>
      <c r="AA52" s="7"/>
    </row>
    <row r="53" spans="1:27" ht="12.75">
      <c r="A53" s="1"/>
      <c r="B53" s="1"/>
      <c r="C53" s="1"/>
      <c r="D53" s="1"/>
      <c r="E53" s="1"/>
      <c r="F53" s="1"/>
      <c r="G53" s="1"/>
      <c r="H53" s="1"/>
      <c r="I53" s="1"/>
      <c r="J53" s="1"/>
      <c r="K53" s="1"/>
      <c r="L53" s="1"/>
      <c r="M53" s="1"/>
      <c r="N53" s="1"/>
      <c r="O53" s="1"/>
      <c r="P53" s="1"/>
      <c r="Q53" s="1"/>
      <c r="R53" s="1"/>
      <c r="S53" s="1"/>
      <c r="T53" s="1"/>
      <c r="U53" s="1"/>
      <c r="V53" s="1"/>
      <c r="W53" s="7"/>
      <c r="X53" s="7"/>
      <c r="Y53" s="7"/>
      <c r="Z53" s="7"/>
      <c r="AA53" s="7"/>
    </row>
    <row r="54" spans="1:27" ht="12.75">
      <c r="A54" s="1"/>
      <c r="B54" s="1"/>
      <c r="C54" s="1"/>
      <c r="D54" s="1"/>
      <c r="E54" s="1"/>
      <c r="F54" s="1"/>
      <c r="G54" s="1"/>
      <c r="H54" s="1"/>
      <c r="I54" s="1"/>
      <c r="J54" s="1"/>
      <c r="K54" s="1"/>
      <c r="L54" s="1"/>
      <c r="M54" s="1"/>
      <c r="N54" s="1"/>
      <c r="O54" s="1"/>
      <c r="P54" s="1"/>
      <c r="Q54" s="1"/>
      <c r="R54" s="1"/>
      <c r="S54" s="1"/>
      <c r="T54" s="1"/>
      <c r="U54" s="1"/>
      <c r="V54" s="1"/>
      <c r="W54" s="7"/>
      <c r="X54" s="7"/>
      <c r="Y54" s="7"/>
      <c r="Z54" s="7"/>
      <c r="AA54" s="7"/>
    </row>
    <row r="55" spans="1:27" ht="12.75">
      <c r="A55" s="1"/>
      <c r="B55" s="1"/>
      <c r="C55" s="1"/>
      <c r="D55" s="1"/>
      <c r="E55" s="1"/>
      <c r="F55" s="1"/>
      <c r="G55" s="1"/>
      <c r="H55" s="1"/>
      <c r="I55" s="1"/>
      <c r="J55" s="1"/>
      <c r="K55" s="1"/>
      <c r="L55" s="1"/>
      <c r="M55" s="1"/>
      <c r="N55" s="1"/>
      <c r="O55" s="1"/>
      <c r="P55" s="1"/>
      <c r="Q55" s="1"/>
      <c r="R55" s="1"/>
      <c r="S55" s="1"/>
      <c r="T55" s="1"/>
      <c r="U55" s="1"/>
      <c r="V55" s="1"/>
      <c r="W55" s="7"/>
      <c r="X55" s="7"/>
      <c r="Y55" s="7"/>
      <c r="Z55" s="7"/>
      <c r="AA55" s="7"/>
    </row>
    <row r="56" spans="1:27" ht="12.75">
      <c r="A56" s="1"/>
      <c r="B56" s="1"/>
      <c r="C56" s="1"/>
      <c r="D56" s="1"/>
      <c r="E56" s="1"/>
      <c r="F56" s="1"/>
      <c r="G56" s="1"/>
      <c r="H56" s="1"/>
      <c r="I56" s="1"/>
      <c r="J56" s="1"/>
      <c r="K56" s="1"/>
      <c r="L56" s="1"/>
      <c r="M56" s="1"/>
      <c r="N56" s="1"/>
      <c r="O56" s="1"/>
      <c r="P56" s="1"/>
      <c r="Q56" s="1"/>
      <c r="R56" s="1"/>
      <c r="S56" s="1"/>
      <c r="T56" s="1"/>
      <c r="U56" s="1"/>
      <c r="V56" s="1"/>
      <c r="W56" s="7"/>
      <c r="X56" s="7"/>
      <c r="Y56" s="7"/>
      <c r="Z56" s="7"/>
      <c r="AA56" s="7"/>
    </row>
    <row r="57" spans="1:27" ht="12.75">
      <c r="A57" s="1"/>
      <c r="B57" s="1"/>
      <c r="C57" s="1"/>
      <c r="D57" s="1"/>
      <c r="E57" s="1"/>
      <c r="F57" s="1"/>
      <c r="G57" s="1"/>
      <c r="H57" s="1"/>
      <c r="I57" s="1"/>
      <c r="J57" s="1"/>
      <c r="K57" s="1"/>
      <c r="L57" s="1"/>
      <c r="M57" s="1"/>
      <c r="N57" s="1"/>
      <c r="O57" s="1"/>
      <c r="P57" s="1"/>
      <c r="Q57" s="1"/>
      <c r="R57" s="1"/>
      <c r="S57" s="1"/>
      <c r="T57" s="1"/>
      <c r="U57" s="1"/>
      <c r="V57" s="1"/>
      <c r="W57" s="7"/>
      <c r="X57" s="7"/>
      <c r="Y57" s="7"/>
      <c r="Z57" s="7"/>
      <c r="AA57" s="7"/>
    </row>
    <row r="58" spans="1:27" ht="12.75">
      <c r="A58" s="1"/>
      <c r="B58" s="1"/>
      <c r="C58" s="1"/>
      <c r="D58" s="1"/>
      <c r="E58" s="1"/>
      <c r="F58" s="1"/>
      <c r="G58" s="1"/>
      <c r="H58" s="1"/>
      <c r="I58" s="1"/>
      <c r="J58" s="1"/>
      <c r="K58" s="1"/>
      <c r="L58" s="1"/>
      <c r="M58" s="1"/>
      <c r="N58" s="1"/>
      <c r="O58" s="1"/>
      <c r="P58" s="1"/>
      <c r="Q58" s="1"/>
      <c r="R58" s="1"/>
      <c r="S58" s="1"/>
      <c r="T58" s="1"/>
      <c r="U58" s="1"/>
      <c r="V58" s="1"/>
      <c r="W58" s="7"/>
      <c r="X58" s="7"/>
      <c r="Y58" s="7"/>
      <c r="Z58" s="7"/>
      <c r="AA58" s="7"/>
    </row>
    <row r="59" spans="1:27" ht="12.75">
      <c r="A59" s="1"/>
      <c r="B59" s="1"/>
      <c r="C59" s="1"/>
      <c r="D59" s="1"/>
      <c r="E59" s="1"/>
      <c r="F59" s="1"/>
      <c r="G59" s="1"/>
      <c r="H59" s="1"/>
      <c r="I59" s="1"/>
      <c r="J59" s="1"/>
      <c r="K59" s="1"/>
      <c r="L59" s="1"/>
      <c r="M59" s="1"/>
      <c r="N59" s="1"/>
      <c r="O59" s="1"/>
      <c r="P59" s="1"/>
      <c r="Q59" s="1"/>
      <c r="R59" s="1"/>
      <c r="S59" s="1"/>
      <c r="T59" s="1"/>
      <c r="U59" s="1"/>
      <c r="V59" s="1"/>
      <c r="W59" s="7"/>
      <c r="X59" s="7"/>
      <c r="Y59" s="7"/>
      <c r="Z59" s="7"/>
      <c r="AA59" s="7"/>
    </row>
    <row r="60" spans="1:27" ht="12.75">
      <c r="A60" s="1"/>
      <c r="B60" s="1"/>
      <c r="C60" s="1"/>
      <c r="D60" s="1"/>
      <c r="E60" s="1"/>
      <c r="F60" s="1"/>
      <c r="G60" s="1"/>
      <c r="H60" s="1"/>
      <c r="I60" s="1"/>
      <c r="J60" s="1"/>
      <c r="K60" s="1"/>
      <c r="L60" s="1"/>
      <c r="M60" s="1"/>
      <c r="N60" s="1"/>
      <c r="O60" s="1"/>
      <c r="P60" s="1"/>
      <c r="Q60" s="1"/>
      <c r="R60" s="1"/>
      <c r="S60" s="1"/>
      <c r="T60" s="1"/>
      <c r="U60" s="1"/>
      <c r="V60" s="1"/>
      <c r="W60" s="7"/>
      <c r="X60" s="7"/>
      <c r="Y60" s="7"/>
      <c r="Z60" s="7"/>
      <c r="AA60" s="7"/>
    </row>
    <row r="61" spans="1:27" ht="12.75">
      <c r="A61" s="1"/>
      <c r="B61" s="1"/>
      <c r="C61" s="1"/>
      <c r="D61" s="1"/>
      <c r="E61" s="1"/>
      <c r="F61" s="1"/>
      <c r="G61" s="1"/>
      <c r="H61" s="1"/>
      <c r="I61" s="1"/>
      <c r="J61" s="1"/>
      <c r="K61" s="1"/>
      <c r="L61" s="1"/>
      <c r="M61" s="1"/>
      <c r="N61" s="1"/>
      <c r="O61" s="1"/>
      <c r="P61" s="1"/>
      <c r="Q61" s="1"/>
      <c r="R61" s="1"/>
      <c r="S61" s="1"/>
      <c r="T61" s="1"/>
      <c r="U61" s="1"/>
      <c r="V61" s="1"/>
      <c r="W61" s="7"/>
      <c r="X61" s="7"/>
      <c r="Y61" s="7"/>
      <c r="Z61" s="7"/>
      <c r="AA61" s="7"/>
    </row>
    <row r="62" spans="1:27" ht="12.75">
      <c r="A62" s="1"/>
      <c r="B62" s="1"/>
      <c r="C62" s="1"/>
      <c r="D62" s="1"/>
      <c r="E62" s="1"/>
      <c r="F62" s="1"/>
      <c r="G62" s="1"/>
      <c r="H62" s="1"/>
      <c r="I62" s="1"/>
      <c r="J62" s="1"/>
      <c r="K62" s="1"/>
      <c r="L62" s="1"/>
      <c r="M62" s="1"/>
      <c r="N62" s="1"/>
      <c r="O62" s="1"/>
      <c r="P62" s="1"/>
      <c r="Q62" s="1"/>
      <c r="R62" s="1"/>
      <c r="S62" s="1"/>
      <c r="T62" s="1"/>
      <c r="U62" s="1"/>
      <c r="V62" s="1"/>
      <c r="W62" s="7"/>
      <c r="X62" s="7"/>
      <c r="Y62" s="7"/>
      <c r="Z62" s="7"/>
      <c r="AA62" s="7"/>
    </row>
    <row r="63" spans="1:27" ht="12.75">
      <c r="A63" s="1"/>
      <c r="B63" s="1"/>
      <c r="C63" s="1"/>
      <c r="D63" s="1"/>
      <c r="E63" s="1"/>
      <c r="F63" s="1"/>
      <c r="G63" s="1"/>
      <c r="H63" s="1"/>
      <c r="I63" s="1"/>
      <c r="J63" s="1"/>
      <c r="K63" s="1"/>
      <c r="L63" s="1"/>
      <c r="M63" s="1"/>
      <c r="N63" s="1"/>
      <c r="O63" s="1"/>
      <c r="P63" s="1"/>
      <c r="Q63" s="1"/>
      <c r="R63" s="1"/>
      <c r="S63" s="1"/>
      <c r="T63" s="1"/>
      <c r="U63" s="1"/>
      <c r="V63" s="1"/>
      <c r="W63" s="7"/>
      <c r="X63" s="7"/>
      <c r="Y63" s="7"/>
      <c r="Z63" s="7"/>
      <c r="AA63" s="7"/>
    </row>
    <row r="64" spans="1:27" ht="12.75">
      <c r="A64" s="1"/>
      <c r="B64" s="1"/>
      <c r="C64" s="1"/>
      <c r="D64" s="1"/>
      <c r="E64" s="1"/>
      <c r="F64" s="1"/>
      <c r="G64" s="1"/>
      <c r="H64" s="1"/>
      <c r="I64" s="1"/>
      <c r="J64" s="1"/>
      <c r="K64" s="1"/>
      <c r="L64" s="1"/>
      <c r="M64" s="1"/>
      <c r="N64" s="1"/>
      <c r="O64" s="1"/>
      <c r="P64" s="1"/>
      <c r="Q64" s="1"/>
      <c r="R64" s="1"/>
      <c r="S64" s="1"/>
      <c r="T64" s="1"/>
      <c r="U64" s="1"/>
      <c r="V64" s="1"/>
      <c r="W64" s="7"/>
      <c r="X64" s="7"/>
      <c r="Y64" s="7"/>
      <c r="Z64" s="7"/>
      <c r="AA64" s="7"/>
    </row>
    <row r="65" spans="1:27" ht="12.75">
      <c r="A65" s="1"/>
      <c r="B65" s="1"/>
      <c r="C65" s="1"/>
      <c r="D65" s="1"/>
      <c r="E65" s="1"/>
      <c r="F65" s="1"/>
      <c r="G65" s="1"/>
      <c r="H65" s="1"/>
      <c r="I65" s="1"/>
      <c r="J65" s="1"/>
      <c r="K65" s="1"/>
      <c r="L65" s="1"/>
      <c r="M65" s="1"/>
      <c r="N65" s="1"/>
      <c r="O65" s="1"/>
      <c r="P65" s="1"/>
      <c r="Q65" s="1"/>
      <c r="R65" s="1"/>
      <c r="S65" s="1"/>
      <c r="T65" s="1"/>
      <c r="U65" s="1"/>
      <c r="V65" s="1"/>
      <c r="W65" s="7"/>
      <c r="X65" s="7"/>
      <c r="Y65" s="7"/>
      <c r="Z65" s="7"/>
      <c r="AA65" s="7"/>
    </row>
    <row r="66" spans="1:27" ht="12.75">
      <c r="A66" s="1"/>
      <c r="B66" s="1"/>
      <c r="C66" s="1"/>
      <c r="D66" s="1"/>
      <c r="E66" s="1"/>
      <c r="F66" s="1"/>
      <c r="G66" s="1"/>
      <c r="H66" s="1"/>
      <c r="I66" s="1"/>
      <c r="J66" s="1"/>
      <c r="K66" s="1"/>
      <c r="L66" s="1"/>
      <c r="M66" s="1"/>
      <c r="N66" s="1"/>
      <c r="O66" s="1"/>
      <c r="P66" s="1"/>
      <c r="Q66" s="1"/>
      <c r="R66" s="1"/>
      <c r="S66" s="1"/>
      <c r="T66" s="1"/>
      <c r="U66" s="1"/>
      <c r="V66" s="1"/>
      <c r="W66" s="7"/>
      <c r="X66" s="7"/>
      <c r="Y66" s="7"/>
      <c r="Z66" s="7"/>
      <c r="AA66" s="7"/>
    </row>
    <row r="67" spans="1:27" ht="12.75">
      <c r="A67" s="1"/>
      <c r="B67" s="1"/>
      <c r="C67" s="1"/>
      <c r="D67" s="1"/>
      <c r="E67" s="1"/>
      <c r="F67" s="1"/>
      <c r="G67" s="1"/>
      <c r="H67" s="1"/>
      <c r="I67" s="1"/>
      <c r="J67" s="1"/>
      <c r="K67" s="1"/>
      <c r="L67" s="1"/>
      <c r="M67" s="1"/>
      <c r="N67" s="1"/>
      <c r="O67" s="1"/>
      <c r="P67" s="1"/>
      <c r="Q67" s="1"/>
      <c r="R67" s="1"/>
      <c r="S67" s="1"/>
      <c r="T67" s="1"/>
      <c r="U67" s="1"/>
      <c r="V67" s="1"/>
      <c r="W67" s="7"/>
      <c r="X67" s="7"/>
      <c r="Y67" s="7"/>
      <c r="Z67" s="7"/>
      <c r="AA67" s="7"/>
    </row>
    <row r="68" spans="1:27" ht="12.75">
      <c r="A68" s="1"/>
      <c r="B68" s="1"/>
      <c r="C68" s="1"/>
      <c r="D68" s="1"/>
      <c r="E68" s="1"/>
      <c r="F68" s="1"/>
      <c r="G68" s="1"/>
      <c r="H68" s="1"/>
      <c r="I68" s="1"/>
      <c r="J68" s="1"/>
      <c r="K68" s="1"/>
      <c r="L68" s="1"/>
      <c r="M68" s="1"/>
      <c r="N68" s="1"/>
      <c r="O68" s="1"/>
      <c r="P68" s="1"/>
      <c r="Q68" s="1"/>
      <c r="R68" s="1"/>
      <c r="S68" s="1"/>
      <c r="T68" s="1"/>
      <c r="U68" s="1"/>
      <c r="V68" s="1"/>
      <c r="W68" s="7"/>
      <c r="X68" s="7"/>
      <c r="Y68" s="7"/>
      <c r="Z68" s="7"/>
      <c r="AA68" s="7"/>
    </row>
    <row r="69" spans="1:27" ht="12.75">
      <c r="A69" s="1"/>
      <c r="B69" s="1"/>
      <c r="C69" s="1"/>
      <c r="D69" s="1"/>
      <c r="E69" s="1"/>
      <c r="F69" s="1"/>
      <c r="G69" s="1"/>
      <c r="H69" s="1"/>
      <c r="I69" s="1"/>
      <c r="J69" s="1"/>
      <c r="K69" s="1"/>
      <c r="L69" s="1"/>
      <c r="M69" s="1"/>
      <c r="N69" s="1"/>
      <c r="O69" s="1"/>
      <c r="P69" s="1"/>
      <c r="Q69" s="1"/>
      <c r="R69" s="1"/>
      <c r="S69" s="1"/>
      <c r="T69" s="1"/>
      <c r="U69" s="1"/>
      <c r="V69" s="1"/>
      <c r="W69" s="7"/>
      <c r="X69" s="7"/>
      <c r="Y69" s="7"/>
      <c r="Z69" s="7"/>
      <c r="AA69" s="7"/>
    </row>
  </sheetData>
  <sheetProtection password="9BBF" sheet="1"/>
  <printOptions/>
  <pageMargins left="0.7479166666666667" right="0.7479166666666667" top="0.9840277777777777" bottom="0.9840277777777777" header="0.5118055555555555" footer="0.5"/>
  <pageSetup fitToHeight="1" fitToWidth="1" horizontalDpi="300" verticalDpi="300" orientation="landscape"/>
  <headerFooter alignWithMargins="0">
    <oddFooter>&amp;CLayout Created By Pulsejet Calculator Version 1.4
2003 Eric Beck</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PulseJetEngineCalc1.1</dc:title>
  <dc:subject>Pulsejet Design Calculator 1.1</dc:subject>
  <dc:creator>Eric Beck </dc:creator>
  <cp:keywords/>
  <dc:description/>
  <cp:lastModifiedBy>k</cp:lastModifiedBy>
  <cp:lastPrinted>2003-07-19T19:01:08Z</cp:lastPrinted>
  <dcterms:created xsi:type="dcterms:W3CDTF">2003-04-14T22:03:38Z</dcterms:created>
  <dcterms:modified xsi:type="dcterms:W3CDTF">2003-08-09T22:41:28Z</dcterms:modified>
  <cp:category/>
  <cp:version/>
  <cp:contentType/>
  <cp:contentStatus/>
</cp:coreProperties>
</file>